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630" yWindow="600" windowWidth="27495" windowHeight="13995" activeTab="0"/>
  </bookViews>
  <sheets>
    <sheet name="Rekapitulace stavby" sheetId="1" r:id="rId1"/>
    <sheet name="HRONOV 1 - SO-01-Vlastní ..." sheetId="2" r:id="rId2"/>
    <sheet name="HRONOV 2 - SO-02-Rekonstr..." sheetId="3" r:id="rId3"/>
    <sheet name="HRONOV 3 - SO-03-Sadové ú..." sheetId="4" r:id="rId4"/>
    <sheet name="HRONOV 4 - SO-04-Stavební..." sheetId="5" r:id="rId5"/>
    <sheet name="Pokyny pro vyplnění" sheetId="6" r:id="rId6"/>
  </sheets>
  <definedNames>
    <definedName name="_xlnm._FilterDatabase" localSheetId="1" hidden="1">'HRONOV 1 - SO-01-Vlastní ...'!$C$101:$K$331</definedName>
    <definedName name="_xlnm._FilterDatabase" localSheetId="2" hidden="1">'HRONOV 2 - SO-02-Rekonstr...'!$C$92:$K$182</definedName>
    <definedName name="_xlnm._FilterDatabase" localSheetId="3" hidden="1">'HRONOV 3 - SO-03-Sadové ú...'!$C$77:$K$96</definedName>
    <definedName name="_xlnm._FilterDatabase" localSheetId="4" hidden="1">'HRONOV 4 - SO-04-Stavební...'!$C$94:$K$218</definedName>
    <definedName name="_xlnm.Print_Area" localSheetId="1">'HRONOV 1 - SO-01-Vlastní ...'!$C$4:$J$36,'HRONOV 1 - SO-01-Vlastní ...'!$C$42:$J$83,'HRONOV 1 - SO-01-Vlastní ...'!$C$89:$K$331</definedName>
    <definedName name="_xlnm.Print_Area" localSheetId="2">'HRONOV 2 - SO-02-Rekonstr...'!$C$4:$J$36,'HRONOV 2 - SO-02-Rekonstr...'!$C$42:$J$74,'HRONOV 2 - SO-02-Rekonstr...'!$C$80:$K$182</definedName>
    <definedName name="_xlnm.Print_Area" localSheetId="3">'HRONOV 3 - SO-03-Sadové ú...'!$C$4:$J$36,'HRONOV 3 - SO-03-Sadové ú...'!$C$42:$J$59,'HRONOV 3 - SO-03-Sadové ú...'!$C$65:$K$96</definedName>
    <definedName name="_xlnm.Print_Area" localSheetId="4">'HRONOV 4 - SO-04-Stavební...'!$C$4:$J$36,'HRONOV 4 - SO-04-Stavební...'!$C$42:$J$76,'HRONOV 4 - SO-04-Stavební...'!$C$82:$K$218</definedName>
    <definedName name="_xlnm.Print_Area" localSheetId="5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stavby'!$C$39:$AQ$56</definedName>
    <definedName name="_xlnm.Print_Titles" localSheetId="0">'Rekapitulace stavby'!$49:$49</definedName>
    <definedName name="_xlnm.Print_Titles" localSheetId="1">'HRONOV 1 - SO-01-Vlastní ...'!$101:$101</definedName>
    <definedName name="_xlnm.Print_Titles" localSheetId="2">'HRONOV 2 - SO-02-Rekonstr...'!$92:$92</definedName>
    <definedName name="_xlnm.Print_Titles" localSheetId="3">'HRONOV 3 - SO-03-Sadové ú...'!$77:$77</definedName>
    <definedName name="_xlnm.Print_Titles" localSheetId="4">'HRONOV 4 - SO-04-Stavební...'!$94:$94</definedName>
  </definedNames>
  <calcPr calcId="145621"/>
</workbook>
</file>

<file path=xl/sharedStrings.xml><?xml version="1.0" encoding="utf-8"?>
<sst xmlns="http://schemas.openxmlformats.org/spreadsheetml/2006/main" count="6494" uniqueCount="1297">
  <si>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</si>
  <si>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</si>
  <si>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</si>
  <si>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</si>
  <si>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</si>
  <si>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</si>
  <si>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</si>
  <si>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{73892927-0012-4fc0-a52e-b5460e4b66b8}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</si>
  <si>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</si>
  <si>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</si>
  <si>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</si>
  <si>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</si>
  <si>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</si>
  <si>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</si>
  <si>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</si>
  <si>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</si>
  <si>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HRONOV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</si>
  <si>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</si>
  <si>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</si>
  <si>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Zlepšení praktické připravenosti technických oborů</t>
  </si>
  <si>
    <t>0,1</t>
  </si>
  <si>
    <t>KSO:</t>
  </si>
  <si>
    <t/>
  </si>
  <si>
    <t>CC-CZ:</t>
  </si>
  <si>
    <t>1</t>
  </si>
  <si>
    <t>Místo:</t>
  </si>
  <si>
    <t xml:space="preserve">SPŠ Hronov,Vrchlického 538 </t>
  </si>
  <si>
    <t>Datum:</t>
  </si>
  <si>
    <t>13. 11. 2016</t>
  </si>
  <si>
    <t>10</t>
  </si>
  <si>
    <t>100</t>
  </si>
  <si>
    <t>Zadavatel:</t>
  </si>
  <si>
    <t>IČ:</t>
  </si>
  <si>
    <t>Královéhradecký kraj  Pivovarské nám.1245</t>
  </si>
  <si>
    <t>DIČ:</t>
  </si>
  <si>
    <t>Uchazeč:</t>
  </si>
  <si>
    <t>Vyplň údaj</t>
  </si>
  <si>
    <t>Projektant:</t>
  </si>
  <si>
    <t>Obchodní projekt Hradec Králové v.o.s.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</si>
  <si>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</si>
  <si>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</si>
  <si>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</si>
  <si>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</si>
  <si>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</si>
  <si>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</si>
  <si>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</si>
  <si>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</si>
  <si>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</si>
  <si>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</si>
  <si>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</si>
  <si>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</si>
  <si>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</si>
  <si>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</si>
  <si>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</si>
  <si>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</si>
  <si>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</si>
  <si>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</si>
  <si>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</si>
  <si>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</si>
  <si>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</si>
  <si>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</si>
  <si>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</si>
  <si>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</si>
  <si>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</si>
  <si>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</si>
  <si>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</si>
  <si>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</si>
  <si>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</si>
  <si>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</si>
  <si>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</si>
  <si>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</si>
  <si>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</si>
  <si>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</si>
  <si>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</si>
  <si>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</si>
  <si>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</si>
  <si>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</si>
  <si>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</si>
  <si>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</si>
  <si>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</si>
  <si>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HRONOV 1</t>
  </si>
  <si>
    <t>SO-01-Vlastní budova -uznatelné náklady</t>
  </si>
  <si>
    <t>STA</t>
  </si>
  <si>
    <t>{1794356d-c410-4d4e-a7b7-d991dff7ea6c}</t>
  </si>
  <si>
    <t>2</t>
  </si>
  <si>
    <t>HRONOV 2</t>
  </si>
  <si>
    <t>SO-02-Rekonstrukce střechy</t>
  </si>
  <si>
    <t>{ad796ff6-2b50-4322-a388-49dd6977a4fa}</t>
  </si>
  <si>
    <t>HRONOV 3</t>
  </si>
  <si>
    <t>SO-03-Sadové úpravy</t>
  </si>
  <si>
    <t>{bdb3c9f8-d745-4863-bf67-edebe5fcb954}</t>
  </si>
  <si>
    <t>HRONOV 4</t>
  </si>
  <si>
    <t>SO-04-Stavební úpravy-dodatek</t>
  </si>
  <si>
    <t>{1a84a6e6-4dca-493a-a0ab-fe6e4d5c941a}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</si>
  <si>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</si>
  <si>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</si>
  <si>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</si>
  <si>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</si>
  <si>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</si>
  <si>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</si>
  <si>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</si>
  <si>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HRONOV 1 - SO-01-Vlastní budova -uznatelné náklady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</si>
  <si>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</si>
  <si>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</si>
  <si>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</si>
  <si>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</si>
  <si>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</si>
  <si>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</si>
  <si>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</si>
  <si>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</si>
  <si>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</si>
  <si>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</si>
  <si>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</si>
  <si>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</si>
  <si>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</si>
  <si>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</si>
  <si>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</si>
  <si>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721 - Zdravotechnika </t>
  </si>
  <si>
    <t xml:space="preserve">    731 - Ústřední vytápění - kotelny</t>
  </si>
  <si>
    <t xml:space="preserve">    763 - Konstrukce suché výstavby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</si>
  <si>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</si>
  <si>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</si>
  <si>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</si>
  <si>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</si>
  <si>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</si>
  <si>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</si>
  <si>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</si>
  <si>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M - Práce a dodávky M</t>
  </si>
  <si>
    <t xml:space="preserve">    21-M - Elektromontáže</t>
  </si>
  <si>
    <t xml:space="preserve">    24-M - Montáže vzduchotechnických zařízení</t>
  </si>
  <si>
    <t>VRN - Vedlejší rozpočtové náklady</t>
  </si>
  <si>
    <t xml:space="preserve">    VRN1 - Průzkumné, geodetické a projektové práce</t>
  </si>
  <si>
    <t xml:space="preserve">    VRN3 - Zařízení staveniště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</si>
  <si>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</si>
  <si>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</si>
  <si>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</si>
  <si>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</si>
  <si>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</si>
  <si>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</si>
  <si>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</si>
  <si>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</si>
  <si>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</si>
  <si>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</si>
  <si>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</si>
  <si>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</si>
  <si>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</si>
  <si>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</si>
  <si>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</si>
  <si>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</si>
  <si>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</si>
  <si>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3</t>
  </si>
  <si>
    <t>Svislé a kompletní konstrukce</t>
  </si>
  <si>
    <t>K</t>
  </si>
  <si>
    <t>310239211</t>
  </si>
  <si>
    <t>Zazdívka otvorů pl do 4 m2 ve zdivu nadzákladovém cihlami pálenými na MVC</t>
  </si>
  <si>
    <t>m3</t>
  </si>
  <si>
    <t>CS ÚRS 2016 01</t>
  </si>
  <si>
    <t>4</t>
  </si>
  <si>
    <t>-2005006826</t>
  </si>
  <si>
    <t>VV</t>
  </si>
  <si>
    <t>0,6*2,6*0,615+0,905*2,4*0,8+0,88*2,1*0,48+1,2*2,1*0,48+1,0*2,1*0,48</t>
  </si>
  <si>
    <t>317142322</t>
  </si>
  <si>
    <t>Překlady nenosné přímé z pórobetonu  v příčkách tl 150 mm pro světlost otvoru do 1010 mm</t>
  </si>
  <si>
    <t>kus</t>
  </si>
  <si>
    <t>309565176</t>
  </si>
  <si>
    <t>2,0</t>
  </si>
  <si>
    <t>317234410</t>
  </si>
  <si>
    <t>Vyzdívka mezi nosníky z cihel pálených na MC</t>
  </si>
  <si>
    <t>215747256</t>
  </si>
  <si>
    <t>1,4*0,615*0,25+1,4*0,8*0,25+1,65*0,48*0,25+4,7*0,465*0,25+4,5*0,465*0,25</t>
  </si>
  <si>
    <t>317944323</t>
  </si>
  <si>
    <t>Válcované nosníky č.14 až 22 dodatečně osazované do připravených otvorů</t>
  </si>
  <si>
    <t>t</t>
  </si>
  <si>
    <t>1690140337</t>
  </si>
  <si>
    <t>"I č.140"  1,4*4*2*0,0144</t>
  </si>
  <si>
    <t>"I č.160"  1,65*4*0,0179</t>
  </si>
  <si>
    <t>"I č.200"  4,7*4*0,0263+4,5*4*0,0263</t>
  </si>
  <si>
    <t>Součet</t>
  </si>
  <si>
    <t>5</t>
  </si>
  <si>
    <t>319201253</t>
  </si>
  <si>
    <t>Dodatečná izolace zdiva tl do 600 mm zaražením nerezových plechů chrom-nikl</t>
  </si>
  <si>
    <t>m2</t>
  </si>
  <si>
    <t>1167164611</t>
  </si>
  <si>
    <t>10,477*0,465+10,5*0,465+6,2*0,46+0,5*31,3+13,7*0,465+15,935*0,465</t>
  </si>
  <si>
    <t>6</t>
  </si>
  <si>
    <t>319201254</t>
  </si>
  <si>
    <t>Dodatečná izolace zdiva tl do 800 mm zaražením nerezových plechů chrom-nikl</t>
  </si>
  <si>
    <t>-840426806</t>
  </si>
  <si>
    <t>11,115*0,8</t>
  </si>
  <si>
    <t>7</t>
  </si>
  <si>
    <t>342272148</t>
  </si>
  <si>
    <t>Příčky tl 50 mm z pórobetonových přesných hladkých příčkovek objemové hmotnosti 500 kg/m3</t>
  </si>
  <si>
    <t>-775329028</t>
  </si>
  <si>
    <t>0,9*2,1*3</t>
  </si>
  <si>
    <t>8</t>
  </si>
  <si>
    <t>342272323</t>
  </si>
  <si>
    <t>Příčky tl 100 mm z pórobetonových přesných hladkých příčkovek objemové hmotnosti 500 kg/m3</t>
  </si>
  <si>
    <t>337664518</t>
  </si>
  <si>
    <t>1,7*2,1</t>
  </si>
  <si>
    <t>(4,65+2,28*2+16,0+1,9*2+3,775+5,1*2)*3,8-0,7*1,97*6-0,8*1,97*2</t>
  </si>
  <si>
    <t>9</t>
  </si>
  <si>
    <t>342272523</t>
  </si>
  <si>
    <t>Příčky tl 150 mm z pórobetonových přesných hladkých příčkovek objemové hmotnosti 500 kg/m3</t>
  </si>
  <si>
    <t>731613267</t>
  </si>
  <si>
    <t>(6,6+2,28)*3,8-0,7*1,97-0,8*1,97</t>
  </si>
  <si>
    <t>349231811</t>
  </si>
  <si>
    <t>Přizdívka ostění s ozubem z cihel tl do 150 mm</t>
  </si>
  <si>
    <t>-1076903532</t>
  </si>
  <si>
    <t>Vodorovné konstrukce</t>
  </si>
  <si>
    <t>11</t>
  </si>
  <si>
    <t>434311113</t>
  </si>
  <si>
    <t>Schodišťové stupně dusané na terén z betonu tř. C 12/15 bez potěru</t>
  </si>
  <si>
    <t>m</t>
  </si>
  <si>
    <t>434928879</t>
  </si>
  <si>
    <t>0,8*2</t>
  </si>
  <si>
    <t>12</t>
  </si>
  <si>
    <t>434351141</t>
  </si>
  <si>
    <t>Zřízení bednění stupňů přímočarých schodišť</t>
  </si>
  <si>
    <t>1676017632</t>
  </si>
  <si>
    <t>0,8*0,45*2</t>
  </si>
  <si>
    <t>13</t>
  </si>
  <si>
    <t>434351142</t>
  </si>
  <si>
    <t>Odstranění bednění stupňů přímočarých schodišť</t>
  </si>
  <si>
    <t>1511775503</t>
  </si>
  <si>
    <t>Komunikace pozemní</t>
  </si>
  <si>
    <t>14</t>
  </si>
  <si>
    <t>596211110</t>
  </si>
  <si>
    <t>Kladení zámkové dlažby komunikací pro pěší tl 60 mm skupiny A pl do 50 m2</t>
  </si>
  <si>
    <t>2100346519</t>
  </si>
  <si>
    <t>30,0-17,86</t>
  </si>
  <si>
    <t>Úpravy povrchů, podlahy a osazování výplní</t>
  </si>
  <si>
    <t>611311131</t>
  </si>
  <si>
    <t>Potažení vnitřních rovných stropů vápenným štukem tloušťky do 3 mm</t>
  </si>
  <si>
    <t>-1135121889</t>
  </si>
  <si>
    <t>16</t>
  </si>
  <si>
    <t>611325412</t>
  </si>
  <si>
    <t>Oprava vnitřní vápenocementové hladké omítky stropů v rozsahu plochy do 30%</t>
  </si>
  <si>
    <t>115721352</t>
  </si>
  <si>
    <t>17</t>
  </si>
  <si>
    <t>612142001</t>
  </si>
  <si>
    <t>Potažení vnitřních stěn sklovláknitým pletivem vtlačeným do tenkovrstvé hmoty</t>
  </si>
  <si>
    <t>1345803794</t>
  </si>
  <si>
    <t>5,67*2+155,487*2+30,789*2</t>
  </si>
  <si>
    <t>18</t>
  </si>
  <si>
    <t>612311131</t>
  </si>
  <si>
    <t>Potažení vnitřních stěn vápenným štukem tloušťky do 3 mm</t>
  </si>
  <si>
    <t>826523502</t>
  </si>
  <si>
    <t>19</t>
  </si>
  <si>
    <t>612325413</t>
  </si>
  <si>
    <t>Oprava vnitřní vápenocementové hladké omítky stěn v rozsahu plochy do 50%</t>
  </si>
  <si>
    <t>-1053802690</t>
  </si>
  <si>
    <t>20</t>
  </si>
  <si>
    <t>612521021</t>
  </si>
  <si>
    <t>Tenkovrstvá silikátová zrnitá omítka tl. 2,0 mm včetně penetrace vnitřních stěn</t>
  </si>
  <si>
    <t>1226532597</t>
  </si>
  <si>
    <t>612821002</t>
  </si>
  <si>
    <t>Vnitřní sanační štuková omítka pro vlhké zdivo prováděná ručně</t>
  </si>
  <si>
    <t>406153424</t>
  </si>
  <si>
    <t>148,841</t>
  </si>
  <si>
    <t>22</t>
  </si>
  <si>
    <t>612821031</t>
  </si>
  <si>
    <t>Vnitřní vyrovnávací sanační omítka prováděná ručně</t>
  </si>
  <si>
    <t>594591625</t>
  </si>
  <si>
    <t>23</t>
  </si>
  <si>
    <t>622211021</t>
  </si>
  <si>
    <t>Montáž kontaktního zateplení vnějších stěn z polystyrénových desek tl do 120 mm</t>
  </si>
  <si>
    <t>-360489164</t>
  </si>
  <si>
    <t>24</t>
  </si>
  <si>
    <t>M</t>
  </si>
  <si>
    <t>283763850</t>
  </si>
  <si>
    <t>polystyren extrudovaný - 1250 x 600 mm</t>
  </si>
  <si>
    <t>1185339867</t>
  </si>
  <si>
    <t>30,0*1,02*0,12</t>
  </si>
  <si>
    <t>25</t>
  </si>
  <si>
    <t>622511111</t>
  </si>
  <si>
    <t>Tenkovrstvá akrylátová mozaiková střednězrnná omítka včetně penetrace vnějších stěn</t>
  </si>
  <si>
    <t>-992542759</t>
  </si>
  <si>
    <t>30,0*0,4</t>
  </si>
  <si>
    <t>26</t>
  </si>
  <si>
    <t>631311114</t>
  </si>
  <si>
    <t>Mazanina tl do 80 mm z betonu prostého bez zvýšených nároků na prostředí tř. C 16/20</t>
  </si>
  <si>
    <t>-160204584</t>
  </si>
  <si>
    <t>(17,4+9,36+14,24+7,45+10,38+5,66+23,6+12,5+3,88+13,02)*0,065</t>
  </si>
  <si>
    <t>27</t>
  </si>
  <si>
    <t>631311124</t>
  </si>
  <si>
    <t>Mazanina tl do 120 mm z betonu prostého bez zvýšených nároků na prostředí tř. C 16/20</t>
  </si>
  <si>
    <t>775312402</t>
  </si>
  <si>
    <t>(9,93+17,4+9,36+14,24+7,45+10,38+5,66+23,6+12,5+3,88+13,02)*0,1</t>
  </si>
  <si>
    <t>28</t>
  </si>
  <si>
    <t>631319173</t>
  </si>
  <si>
    <t>Příplatek k mazanině tl do 120 mm za stržení povrchu spodní vrstvy před vložením výztuže</t>
  </si>
  <si>
    <t>-1265326493</t>
  </si>
  <si>
    <t>29</t>
  </si>
  <si>
    <t>631362021</t>
  </si>
  <si>
    <t>Výztuž mazanin svařovanými sítěmi Kari</t>
  </si>
  <si>
    <t>1923182535</t>
  </si>
  <si>
    <t>127,42*0,00489*1,25</t>
  </si>
  <si>
    <t>Ostatní konstrukce a práce, bourání</t>
  </si>
  <si>
    <t>30</t>
  </si>
  <si>
    <t>915001</t>
  </si>
  <si>
    <t xml:space="preserve">D+M stálá pamětní deska z odolného a trvalého materiálu rozměr 30/40cm </t>
  </si>
  <si>
    <t>ks</t>
  </si>
  <si>
    <t>1087724746</t>
  </si>
  <si>
    <t>31</t>
  </si>
  <si>
    <t>915002</t>
  </si>
  <si>
    <t xml:space="preserve">D+M celobarevný informační panel k označení staveniště po dobu stavby 2,1/2,2m </t>
  </si>
  <si>
    <t>-887771421</t>
  </si>
  <si>
    <t>32</t>
  </si>
  <si>
    <t>916331112</t>
  </si>
  <si>
    <t>Osazení zahradního obrubníku betonového do lože z betonu s boční opěrou</t>
  </si>
  <si>
    <t>1667251952</t>
  </si>
  <si>
    <t>6,5+21,525</t>
  </si>
  <si>
    <t>33</t>
  </si>
  <si>
    <t>592172200</t>
  </si>
  <si>
    <t>obrubník betonový parkový 100 x 8 x 20 cm šedý</t>
  </si>
  <si>
    <t>16357198</t>
  </si>
  <si>
    <t>34</t>
  </si>
  <si>
    <t>949101111</t>
  </si>
  <si>
    <t>Lešení pomocné pro objekty pozemních staveb s lešeňovou podlahou v do 1,9 m zatížení do 150 kg/m2</t>
  </si>
  <si>
    <t>-1198084066</t>
  </si>
  <si>
    <t>35</t>
  </si>
  <si>
    <t>952901111</t>
  </si>
  <si>
    <t>Vyčištění budov bytové a občanské výstavby při výšce podlaží do 4 m</t>
  </si>
  <si>
    <t>1387169565</t>
  </si>
  <si>
    <t>9,93+17,4+9,36+14,24+7,45+10,38+5,66+23,6+12,5+3,88+13,02</t>
  </si>
  <si>
    <t>36</t>
  </si>
  <si>
    <t>962031132</t>
  </si>
  <si>
    <t>Bourání příček z cihel pálených na MVC tl do 100 mm</t>
  </si>
  <si>
    <t>-996194684</t>
  </si>
  <si>
    <t>(2,2*3+1,624+1,45*2+5,2+1,07+8,0+1,9*3+1,4+1,93)*3,8-0,8*1,97*2-0,6*1,97*7</t>
  </si>
  <si>
    <t>37</t>
  </si>
  <si>
    <t>962031133</t>
  </si>
  <si>
    <t>Bourání příček z cihel pálených na MVC tl do 150 mm</t>
  </si>
  <si>
    <t>-617937491</t>
  </si>
  <si>
    <t>5,2*3,8</t>
  </si>
  <si>
    <t>38</t>
  </si>
  <si>
    <t>962032231</t>
  </si>
  <si>
    <t>Bourání zdiva z cihel pálených nebo vápenopískových na MV nebo MVC přes 1 m3</t>
  </si>
  <si>
    <t>-349936485</t>
  </si>
  <si>
    <t>5,92*0,3*3,8+3,985*2,3*0,465+4,2*2,3*0,465-0,8*1,97*0,3-0,8*1,97*0,465</t>
  </si>
  <si>
    <t>39</t>
  </si>
  <si>
    <t>963042819</t>
  </si>
  <si>
    <t>Bourání schodišťových stupňů betonových zhotovených na místě</t>
  </si>
  <si>
    <t>-1653681532</t>
  </si>
  <si>
    <t>1,5*3</t>
  </si>
  <si>
    <t>40</t>
  </si>
  <si>
    <t>965043441</t>
  </si>
  <si>
    <t>Bourání podkladů pod dlažby betonových s potěrem nebo teracem tl do 150 mm pl přes 4 m2</t>
  </si>
  <si>
    <t>1637815491</t>
  </si>
  <si>
    <t>15,6*2,2*0,15+15,2*5,2*0,15+8,0*3,2*0,15+23,31*0,15</t>
  </si>
  <si>
    <t>41</t>
  </si>
  <si>
    <t>965082941</t>
  </si>
  <si>
    <t>Odstranění násypů pod podlahy tl přes 200 mm</t>
  </si>
  <si>
    <t>1741048361</t>
  </si>
  <si>
    <t>23,31*0,45</t>
  </si>
  <si>
    <t>42</t>
  </si>
  <si>
    <t>967031132</t>
  </si>
  <si>
    <t>Přisekání rovných ostění v cihelném zdivu na MV nebo MVC</t>
  </si>
  <si>
    <t>1304388186</t>
  </si>
  <si>
    <t>0,51*(1,0+2,02*2)+0,8*2,1+0,465*2,1*4</t>
  </si>
  <si>
    <t>43</t>
  </si>
  <si>
    <t>968072455</t>
  </si>
  <si>
    <t>Vybourání kovových dveřních zárubní pl do 2 m2</t>
  </si>
  <si>
    <t>-2092623320</t>
  </si>
  <si>
    <t>0,6*1,97*7+0,8*1,97*8</t>
  </si>
  <si>
    <t>44</t>
  </si>
  <si>
    <t>971033651</t>
  </si>
  <si>
    <t>Vybourání otvorů ve zdivu cihelném pl do 4 m2 na MVC nebo MV tl do 600 mm</t>
  </si>
  <si>
    <t>489319352</t>
  </si>
  <si>
    <t>0,7*2,35*0,6+1,0*2,0*0,5</t>
  </si>
  <si>
    <t>45</t>
  </si>
  <si>
    <t>971033681</t>
  </si>
  <si>
    <t>Vybourání otvorů ve zdivu cihelném pl do 4 m2 na MVC nebo MV tl do 900 mm</t>
  </si>
  <si>
    <t>168987093</t>
  </si>
  <si>
    <t>1,0*2,1*0,8</t>
  </si>
  <si>
    <t>46</t>
  </si>
  <si>
    <t>974031666</t>
  </si>
  <si>
    <t>Vysekání rýh ve zdivu cihelném pro vtahování nosníků hl do 150 mm v do 250 mm</t>
  </si>
  <si>
    <t>1319871867</t>
  </si>
  <si>
    <t>1,4*4+1,4*4+1,65*4+4,5*4+4,7*4</t>
  </si>
  <si>
    <t>47</t>
  </si>
  <si>
    <t>978011141</t>
  </si>
  <si>
    <t>Otlučení vnitřní vápenné nebo vápenocementové omítky stropů v rozsahu do 30 %</t>
  </si>
  <si>
    <t>1524118487</t>
  </si>
  <si>
    <t>"místn. č.105,120"  9,93+13,02</t>
  </si>
  <si>
    <t>48</t>
  </si>
  <si>
    <t>978013161</t>
  </si>
  <si>
    <t>Otlučení vnitřní vápenné nebo vápenocementové omítky stěn stěn v rozsahu do 50 %</t>
  </si>
  <si>
    <t>-1575707816</t>
  </si>
  <si>
    <t>(9,93+17,4+9,36+14,24+7,45+1,38+5,66+23,6+12,5+13,04+3,88+13,02)*2,6</t>
  </si>
  <si>
    <t>49</t>
  </si>
  <si>
    <t>978013191</t>
  </si>
  <si>
    <t>Otlučení vnitřní vápenné nebo vápenocementové omítky stěn v rozsahu do 100 %</t>
  </si>
  <si>
    <t>-181417811</t>
  </si>
  <si>
    <t>(31,3+13,7+15,935+6,2+10,5+10,477+11,115)*1,5</t>
  </si>
  <si>
    <t>50</t>
  </si>
  <si>
    <t>978059541</t>
  </si>
  <si>
    <t>Odsekání a odebrání obkladů stěn z vnitřních obkládaček plochy přes 1 m2</t>
  </si>
  <si>
    <t>-1617212281</t>
  </si>
  <si>
    <t>997</t>
  </si>
  <si>
    <t>Přesun sutě</t>
  </si>
  <si>
    <t>51</t>
  </si>
  <si>
    <t>997013111</t>
  </si>
  <si>
    <t>Vnitrostaveništní doprava suti a vybouraných hmot pro budovy v do 6 m s použitím mechanizace</t>
  </si>
  <si>
    <t>191556879</t>
  </si>
  <si>
    <t>52</t>
  </si>
  <si>
    <t>997013501</t>
  </si>
  <si>
    <t>Odvoz suti a vybouraných hmot na skládku nebo meziskládku do 1 km se složením</t>
  </si>
  <si>
    <t>-264093617</t>
  </si>
  <si>
    <t>53</t>
  </si>
  <si>
    <t>997013509</t>
  </si>
  <si>
    <t>Příplatek k odvozu suti a vybouraných hmot na skládku ZKD 1 km přes 1 km</t>
  </si>
  <si>
    <t>484368352</t>
  </si>
  <si>
    <t>149,338*9</t>
  </si>
  <si>
    <t>54</t>
  </si>
  <si>
    <t>997013831</t>
  </si>
  <si>
    <t>Poplatek za uložení stavebního směsného odpadu na skládce (skládkovné)</t>
  </si>
  <si>
    <t>-859287867</t>
  </si>
  <si>
    <t>998</t>
  </si>
  <si>
    <t>Přesun hmot</t>
  </si>
  <si>
    <t>55</t>
  </si>
  <si>
    <t>998011001</t>
  </si>
  <si>
    <t>Přesun hmot pro budovy zděné v do 6 m</t>
  </si>
  <si>
    <t>-1902999311</t>
  </si>
  <si>
    <t>PSV</t>
  </si>
  <si>
    <t>Práce a dodávky PSV</t>
  </si>
  <si>
    <t>711</t>
  </si>
  <si>
    <t>Izolace proti vodě, vlhkosti a plynům</t>
  </si>
  <si>
    <t>56</t>
  </si>
  <si>
    <t>711111001</t>
  </si>
  <si>
    <t>Provedení izolace proti zemní vlhkosti vodorovné za studena nátěrem penetračním</t>
  </si>
  <si>
    <t>-1269551726</t>
  </si>
  <si>
    <t>127,42*1,1</t>
  </si>
  <si>
    <t>57</t>
  </si>
  <si>
    <t>111631500</t>
  </si>
  <si>
    <t xml:space="preserve">lak asfaltový </t>
  </si>
  <si>
    <t>-1653475111</t>
  </si>
  <si>
    <t>140*0,0003 'Přepočtené koeficientem množství</t>
  </si>
  <si>
    <t>58</t>
  </si>
  <si>
    <t>711112001</t>
  </si>
  <si>
    <t>Provedení izolace proti zemní vlhkosti svislé za studena nátěrem penetračním</t>
  </si>
  <si>
    <t>812454602</t>
  </si>
  <si>
    <t>30,0*1,0</t>
  </si>
  <si>
    <t>59</t>
  </si>
  <si>
    <t>2087910372</t>
  </si>
  <si>
    <t>30*0,00035 'Přepočtené koeficientem množství</t>
  </si>
  <si>
    <t>60</t>
  </si>
  <si>
    <t>711141559</t>
  </si>
  <si>
    <t>Provedení izolace proti zemní vlhkosti pásy přitavením vodorovné NAIP</t>
  </si>
  <si>
    <t>-513865599</t>
  </si>
  <si>
    <t>61</t>
  </si>
  <si>
    <t>628361090</t>
  </si>
  <si>
    <t>pás těžký asfaltovaný</t>
  </si>
  <si>
    <t>264261147</t>
  </si>
  <si>
    <t>140,161739130435*1,15 'Přepočtené koeficientem množství</t>
  </si>
  <si>
    <t>62</t>
  </si>
  <si>
    <t>711142559</t>
  </si>
  <si>
    <t>Provedení izolace proti zemní vlhkosti pásy přitavením svislé NAIP</t>
  </si>
  <si>
    <t>-1782574491</t>
  </si>
  <si>
    <t>63</t>
  </si>
  <si>
    <t>-433296667</t>
  </si>
  <si>
    <t>30*1,2 'Přepočtené koeficientem množství</t>
  </si>
  <si>
    <t>64</t>
  </si>
  <si>
    <t>711193121</t>
  </si>
  <si>
    <t>Izolace proti zemní vlhkosti na vodorovné ploše těsnicí kaší</t>
  </si>
  <si>
    <t>1724511982</t>
  </si>
  <si>
    <t>14,24*1,3+7,45*1,3+5,66+12,5+3,88*1,3</t>
  </si>
  <si>
    <t>65</t>
  </si>
  <si>
    <t>711193131</t>
  </si>
  <si>
    <t xml:space="preserve">Izolace proti zemní vlhkosti na svislé ploše těsnicí kaší </t>
  </si>
  <si>
    <t>-1885936264</t>
  </si>
  <si>
    <t>"místn. č.113" ( 3,775+1,5)*2*2,1-0,7*1,97</t>
  </si>
  <si>
    <t>"č.115"(5,1+1,45+0,9*3)*2,1-0,7*1,97</t>
  </si>
  <si>
    <t>66</t>
  </si>
  <si>
    <t>998711201</t>
  </si>
  <si>
    <t>Přesun hmot procentní pro izolace proti vodě, vlhkosti a plynům v objektech v do 6 m</t>
  </si>
  <si>
    <t>%</t>
  </si>
  <si>
    <t>-317433358</t>
  </si>
  <si>
    <t>721</t>
  </si>
  <si>
    <t xml:space="preserve">Zdravotechnika </t>
  </si>
  <si>
    <t>67</t>
  </si>
  <si>
    <t>721001</t>
  </si>
  <si>
    <t>D+M vnitřní rozvody vody a kanalizace vč. zařizovacích předmětů -viz samost. rozpočet a VV ve složce ZTI</t>
  </si>
  <si>
    <t>30727519</t>
  </si>
  <si>
    <t>731</t>
  </si>
  <si>
    <t>Ústřední vytápění - kotelny</t>
  </si>
  <si>
    <t>68</t>
  </si>
  <si>
    <t>731001</t>
  </si>
  <si>
    <t>ÚT-kotelny,armatury,otopná tělesa,rozvody -viz samost. rozpočet a VV v projektu ÚT</t>
  </si>
  <si>
    <t>-497048317</t>
  </si>
  <si>
    <t>763</t>
  </si>
  <si>
    <t>Konstrukce suché výstavby</t>
  </si>
  <si>
    <t>69</t>
  </si>
  <si>
    <t>763111811</t>
  </si>
  <si>
    <t>Demontáž SDK příčky s jednoduchou ocelovou nosnou konstrukcí opláštění jednoduché</t>
  </si>
  <si>
    <t>404427300</t>
  </si>
  <si>
    <t>7,0*2,95-0,8*1,97</t>
  </si>
  <si>
    <t>70</t>
  </si>
  <si>
    <t>763131411</t>
  </si>
  <si>
    <t>SDK podhled desky 1xA 12,5 bez TI dvouvrstvá spodní kce profil CD+UD</t>
  </si>
  <si>
    <t>1668827244</t>
  </si>
  <si>
    <t>17,4+9,36+10,38+23,6+13,04</t>
  </si>
  <si>
    <t>71</t>
  </si>
  <si>
    <t>763131451</t>
  </si>
  <si>
    <t>SDK podhled deska 1xH2 12,5 bez TI dvouvrstvá spodní kce profil CD+UD</t>
  </si>
  <si>
    <t>-1927275595</t>
  </si>
  <si>
    <t>14,24+7,45+5,66+12,5</t>
  </si>
  <si>
    <t>72</t>
  </si>
  <si>
    <t>763131714</t>
  </si>
  <si>
    <t>SDK podhled základní penetrační nátěr</t>
  </si>
  <si>
    <t>-1024561420</t>
  </si>
  <si>
    <t>73,78+39,85</t>
  </si>
  <si>
    <t>73</t>
  </si>
  <si>
    <t>998763401</t>
  </si>
  <si>
    <t>Přesun hmot procentní pro sádrokartonové konstrukce v objektech v do 6 m</t>
  </si>
  <si>
    <t>1379689297</t>
  </si>
  <si>
    <t>766</t>
  </si>
  <si>
    <t>Konstrukce truhlářské</t>
  </si>
  <si>
    <t>74</t>
  </si>
  <si>
    <t>766001</t>
  </si>
  <si>
    <t xml:space="preserve">Dodávka dveří vnitřních dřevěných foliovaných vč. ocelové zárubně a kování 700-800/1970mm </t>
  </si>
  <si>
    <t>-1379385698</t>
  </si>
  <si>
    <t>"schema D1-D4"  13</t>
  </si>
  <si>
    <t>75</t>
  </si>
  <si>
    <t>766002</t>
  </si>
  <si>
    <t xml:space="preserve">D+M dveře sprchové plastové 900/1800mm bílé </t>
  </si>
  <si>
    <t>1608176605</t>
  </si>
  <si>
    <t>"schema A1"   3</t>
  </si>
  <si>
    <t>76</t>
  </si>
  <si>
    <t>766003</t>
  </si>
  <si>
    <t xml:space="preserve">Vybavení umýváren a předsíní vč. zrcadla,dávkovač mýdla,plastový koš </t>
  </si>
  <si>
    <t>1992826436</t>
  </si>
  <si>
    <t>"schema A3"  6</t>
  </si>
  <si>
    <t>77</t>
  </si>
  <si>
    <t>766004</t>
  </si>
  <si>
    <t xml:space="preserve">Vybavení WC( zásobník na papír,štětka,plastový koš </t>
  </si>
  <si>
    <t>-1314986893</t>
  </si>
  <si>
    <t>"schema A4,A5"   4</t>
  </si>
  <si>
    <t>78</t>
  </si>
  <si>
    <t>766005</t>
  </si>
  <si>
    <t xml:space="preserve">D+M sprchové dveře 900mm spevným segmentem plastové </t>
  </si>
  <si>
    <t>2020305894</t>
  </si>
  <si>
    <t>"schema A6"   1</t>
  </si>
  <si>
    <t>79</t>
  </si>
  <si>
    <t>766006</t>
  </si>
  <si>
    <t xml:space="preserve">D+M přechodová lišta vnitřní podlah šíře 50mm nerez </t>
  </si>
  <si>
    <t>bm</t>
  </si>
  <si>
    <t>-1310706219</t>
  </si>
  <si>
    <t>"schema PL1?PL2"   0,8*3+0,7*4</t>
  </si>
  <si>
    <t>80</t>
  </si>
  <si>
    <t>766660001</t>
  </si>
  <si>
    <t>Montáž dveřních křídel otvíravých 1křídlových š do 0,8 m do ocelové zárubně</t>
  </si>
  <si>
    <t>-727376935</t>
  </si>
  <si>
    <t>81</t>
  </si>
  <si>
    <t>998766201</t>
  </si>
  <si>
    <t>Přesun hmot procentní pro konstrukce truhlářské v objektech v do 6 m</t>
  </si>
  <si>
    <t>1923180830</t>
  </si>
  <si>
    <t>767</t>
  </si>
  <si>
    <t>Konstrukce zámečnické</t>
  </si>
  <si>
    <t>82</t>
  </si>
  <si>
    <t>767001</t>
  </si>
  <si>
    <t xml:space="preserve">D+M drátěná pohyblivá přepážka rám z oceli 30/30/1,5mm výplň svařovaná síť vč. kování 5920/2000mm </t>
  </si>
  <si>
    <t>160842654</t>
  </si>
  <si>
    <t>"schema Z1"  1</t>
  </si>
  <si>
    <t>83</t>
  </si>
  <si>
    <t>998767201</t>
  </si>
  <si>
    <t>Přesun hmot procentní pro zámečnické konstrukce v objektech v do 6 m</t>
  </si>
  <si>
    <t>-905646710</t>
  </si>
  <si>
    <t>771</t>
  </si>
  <si>
    <t>Podlahy z dlaždic</t>
  </si>
  <si>
    <t>84</t>
  </si>
  <si>
    <t>771554113</t>
  </si>
  <si>
    <t xml:space="preserve">Montáž podlah z dlaždic teracových lepených flexibilním lepidlem do 12 ks/m2 vč. soklíků </t>
  </si>
  <si>
    <t>2097548968</t>
  </si>
  <si>
    <t>(9,93+17,4+13,02)*1,1</t>
  </si>
  <si>
    <t>85</t>
  </si>
  <si>
    <t>592472460</t>
  </si>
  <si>
    <t>dlaždice terasová 30x30x2,8 cm přírodní černobílá</t>
  </si>
  <si>
    <t>-2069168009</t>
  </si>
  <si>
    <t>44,385*1,1 'Přepočtené koeficientem množství</t>
  </si>
  <si>
    <t>86</t>
  </si>
  <si>
    <t>771574113</t>
  </si>
  <si>
    <t>Montáž podlah keramických režných hladkých lepených flexibilním lepidlem do 12 ks/m2 vč. soklíků</t>
  </si>
  <si>
    <t>1575296122</t>
  </si>
  <si>
    <t>(9,36+14,24+7,45+5,66+12,5+3,88)*1,1</t>
  </si>
  <si>
    <t>87</t>
  </si>
  <si>
    <t>597614330</t>
  </si>
  <si>
    <t>dlaždice keramické slinuté neglazované mrazuvzdorné  29,8 x 29,8 x 0,9 cm</t>
  </si>
  <si>
    <t>968856478</t>
  </si>
  <si>
    <t>58,3990909090909*1,1 'Přepočtené koeficientem množství</t>
  </si>
  <si>
    <t>88</t>
  </si>
  <si>
    <t>771591111</t>
  </si>
  <si>
    <t>Podlahy penetrace podkladu</t>
  </si>
  <si>
    <t>-391020607</t>
  </si>
  <si>
    <t>44,385+58,399</t>
  </si>
  <si>
    <t>89</t>
  </si>
  <si>
    <t>771990111</t>
  </si>
  <si>
    <t>Vyrovnání podkladu samonivelační stěrkou tl 4 mm pevnosti 15 Mpa</t>
  </si>
  <si>
    <t>-561016792</t>
  </si>
  <si>
    <t>90</t>
  </si>
  <si>
    <t>998771201</t>
  </si>
  <si>
    <t>Přesun hmot procentní pro podlahy z dlaždic v objektech v do 6 m</t>
  </si>
  <si>
    <t>1694164967</t>
  </si>
  <si>
    <t>776</t>
  </si>
  <si>
    <t>Podlahy povlakové</t>
  </si>
  <si>
    <t>91</t>
  </si>
  <si>
    <t>776121111</t>
  </si>
  <si>
    <t>Vodou ředitelná penetrace savého podkladu povlakových podlah ředěná v poměru 1:3</t>
  </si>
  <si>
    <t>-2017150884</t>
  </si>
  <si>
    <t>92</t>
  </si>
  <si>
    <t>776141111</t>
  </si>
  <si>
    <t>Vyrovnání podkladu povlakových podlah stěrkou pevnosti 20 MPa tl 3 mm</t>
  </si>
  <si>
    <t>476634667</t>
  </si>
  <si>
    <t>93</t>
  </si>
  <si>
    <t>776201913</t>
  </si>
  <si>
    <t>Oprava podlah výměnou podlahového povlaku plochy do 2 m2</t>
  </si>
  <si>
    <t>-1746149494</t>
  </si>
  <si>
    <t>94</t>
  </si>
  <si>
    <t>776221111</t>
  </si>
  <si>
    <t>Lepení pásů z PVC standardním lepidlem vč. soklíků</t>
  </si>
  <si>
    <t>164761098</t>
  </si>
  <si>
    <t>(10,38+23,6)*1,05</t>
  </si>
  <si>
    <t>95</t>
  </si>
  <si>
    <t>284122850</t>
  </si>
  <si>
    <t>podlahovina PVC tl.2mm</t>
  </si>
  <si>
    <t>-848936851</t>
  </si>
  <si>
    <t>35,6790909090909*1,1 'Přepočtené koeficientem množství</t>
  </si>
  <si>
    <t>96</t>
  </si>
  <si>
    <t>776223112</t>
  </si>
  <si>
    <t>Spoj povlakových podlahovin z PVC svařováním za studena</t>
  </si>
  <si>
    <t>-2008546736</t>
  </si>
  <si>
    <t>35,679*0,7</t>
  </si>
  <si>
    <t>97</t>
  </si>
  <si>
    <t>998776201</t>
  </si>
  <si>
    <t>Přesun hmot procentní pro podlahy povlakové v objektech v do 6 m</t>
  </si>
  <si>
    <t>-1410192787</t>
  </si>
  <si>
    <t>781</t>
  </si>
  <si>
    <t>Dokončovací práce - obklady</t>
  </si>
  <si>
    <t>98</t>
  </si>
  <si>
    <t>781414111</t>
  </si>
  <si>
    <t>Montáž obkladaček vnitřních pravoúhlých pórovinových do 22 ks/m2 lepených flexibilním lepidlem</t>
  </si>
  <si>
    <t>-1180468818</t>
  </si>
  <si>
    <t>"místn. č.110"(2,595*2+2,3*2+0,465*2+2,28*2+1,9*2+2,18*2+1,7*4)*2,1-1,0*2,1*2-0,7*1,97</t>
  </si>
  <si>
    <t>-0,7*1,97*4</t>
  </si>
  <si>
    <t>"č.111"(2,22*2+1,9*4+1,7*2)*2,1-0,7*1,97*3</t>
  </si>
  <si>
    <t>"č.113"(3,775+1,5)*2*2,1-0,7*1,97</t>
  </si>
  <si>
    <t>"č.115"(5,1*2+2,45*2+0,9*6)*2,1-0,7*1,97</t>
  </si>
  <si>
    <t>"č.119"(1,7+2,28)*2*1,5-0,7*1,5</t>
  </si>
  <si>
    <t>99</t>
  </si>
  <si>
    <t>597610260</t>
  </si>
  <si>
    <t>obkládačky keramické (barevné) 25 x 33 x 0,7 cm I. j.</t>
  </si>
  <si>
    <t>-2015471608</t>
  </si>
  <si>
    <t>154,032727272727*1,1 'Přepočtené koeficientem množství</t>
  </si>
  <si>
    <t>781494511</t>
  </si>
  <si>
    <t>Plastové profily ukončovací lepené flexibilním lepidlem</t>
  </si>
  <si>
    <t>-1130071376</t>
  </si>
  <si>
    <t>101</t>
  </si>
  <si>
    <t>781495111</t>
  </si>
  <si>
    <t>Penetrace podkladu vnitřních obkladů</t>
  </si>
  <si>
    <t>1283514334</t>
  </si>
  <si>
    <t>102</t>
  </si>
  <si>
    <t>998781201</t>
  </si>
  <si>
    <t>Přesun hmot procentní pro obklady keramické v objektech v do 6 m</t>
  </si>
  <si>
    <t>2051140687</t>
  </si>
  <si>
    <t>783</t>
  </si>
  <si>
    <t>Dokončovací práce - nátěry</t>
  </si>
  <si>
    <t>103</t>
  </si>
  <si>
    <t>783314101</t>
  </si>
  <si>
    <t>Základní jednonásobný syntetický nátěr zámečnických konstrukcí</t>
  </si>
  <si>
    <t>-1424630994</t>
  </si>
  <si>
    <t>"zárubně "  1,2*13</t>
  </si>
  <si>
    <t>104</t>
  </si>
  <si>
    <t>783317101</t>
  </si>
  <si>
    <t>Krycí jednonásobný syntetický standardní nátěr zámečnických konstrukcí</t>
  </si>
  <si>
    <t>992341529</t>
  </si>
  <si>
    <t>105</t>
  </si>
  <si>
    <t>783813131</t>
  </si>
  <si>
    <t>Penetrační syntetický nátěr hladkých, tenkovrstvých zrnitých a štukových omítek</t>
  </si>
  <si>
    <t>-1459451478</t>
  </si>
  <si>
    <t>"místn. č.112"(3,775+2,75)*2*2,0-0,8*1,97-0,7*1,97</t>
  </si>
  <si>
    <t>"č.114"(4,62+5,1)*2*2,0-0,8*1,97-0,7*1,97</t>
  </si>
  <si>
    <t>106</t>
  </si>
  <si>
    <t>783817421</t>
  </si>
  <si>
    <t>Krycí dvojnásobný syntetický nátěr hladkých, zrnitých tenkovrstvých nebo štukových omítek</t>
  </si>
  <si>
    <t>-783594289</t>
  </si>
  <si>
    <t>784</t>
  </si>
  <si>
    <t>Dokončovací práce - malby a tapety</t>
  </si>
  <si>
    <t>107</t>
  </si>
  <si>
    <t>784181101</t>
  </si>
  <si>
    <t>Základní akrylátová jednonásobná penetrace podkladu v místnostech výšky do 3,80m</t>
  </si>
  <si>
    <t>682213173</t>
  </si>
  <si>
    <t>113,63+22,95+383,892+341,796</t>
  </si>
  <si>
    <t>108</t>
  </si>
  <si>
    <t>784311011</t>
  </si>
  <si>
    <t>Dvojnásobné bílé malby ze suchých směsí (práškových) v místnostech výšky do 3,80 m</t>
  </si>
  <si>
    <t>931608008</t>
  </si>
  <si>
    <t>Práce a dodávky M</t>
  </si>
  <si>
    <t>21-M</t>
  </si>
  <si>
    <t>Elektromontáže</t>
  </si>
  <si>
    <t>109</t>
  </si>
  <si>
    <t>210001</t>
  </si>
  <si>
    <t>D+M rozvody elektro vč.svítidel-viz samost. rozpočet a VV v projektu EI</t>
  </si>
  <si>
    <t>-1289498218</t>
  </si>
  <si>
    <t>24-M</t>
  </si>
  <si>
    <t>Montáže vzduchotechnických zařízení</t>
  </si>
  <si>
    <t>110</t>
  </si>
  <si>
    <t>240001</t>
  </si>
  <si>
    <t>D+M rozvody VZD vč. jednotek -viz samost. rozpočet a VV v projektu VZD</t>
  </si>
  <si>
    <t>1168445880</t>
  </si>
  <si>
    <t>VRN</t>
  </si>
  <si>
    <t>Vedlejší rozpočtové náklady</t>
  </si>
  <si>
    <t>VRN1</t>
  </si>
  <si>
    <t>Průzkumné, geodetické a projektové práce</t>
  </si>
  <si>
    <t>111</t>
  </si>
  <si>
    <t>012002000</t>
  </si>
  <si>
    <t>Geodetické práce-vytýčení stavby a inž. sítí</t>
  </si>
  <si>
    <t>soubor</t>
  </si>
  <si>
    <t>1024</t>
  </si>
  <si>
    <t>-355115788</t>
  </si>
  <si>
    <t>"pro venkovní sadové úpravy"  1</t>
  </si>
  <si>
    <t>VRN3</t>
  </si>
  <si>
    <t>Zařízení staveniště</t>
  </si>
  <si>
    <t>112</t>
  </si>
  <si>
    <t>032002000</t>
  </si>
  <si>
    <t>Vybavení staveniště-mobilní WC,sklad,kancelář,zdvihací mechanizmy</t>
  </si>
  <si>
    <t>1368840184</t>
  </si>
  <si>
    <t>113</t>
  </si>
  <si>
    <t>033002000</t>
  </si>
  <si>
    <t>Připojení staveniště na inženýrské sítě-voda,elektro</t>
  </si>
  <si>
    <t>1467054143</t>
  </si>
  <si>
    <t>114</t>
  </si>
  <si>
    <t>034002000</t>
  </si>
  <si>
    <t>Zabezpečení staveniště-provizorní oplocení,výkopové práce</t>
  </si>
  <si>
    <t>-1034962385</t>
  </si>
  <si>
    <t>115</t>
  </si>
  <si>
    <t>039002000</t>
  </si>
  <si>
    <t>Zrušení zařízení staveniště</t>
  </si>
  <si>
    <t>-751610858</t>
  </si>
  <si>
    <t>HRONOV 2 - SO-02-Rekonstrukce střechy</t>
  </si>
  <si>
    <t xml:space="preserve">    712 - Povlakové krytiny</t>
  </si>
  <si>
    <t xml:space="preserve">    713 - Izolace tepelné</t>
  </si>
  <si>
    <t xml:space="preserve">    762 - Konstrukce tesařské</t>
  </si>
  <si>
    <t xml:space="preserve">    764 - Konstrukce klempířské</t>
  </si>
  <si>
    <t>945611340</t>
  </si>
  <si>
    <t>965042141</t>
  </si>
  <si>
    <t>Bourání podkladů pod dlažby nebo mazanin betonových nebo z litého asfaltu tl do 100 mm pl přes 4 m2</t>
  </si>
  <si>
    <t>-499628058</t>
  </si>
  <si>
    <t>15,847*9,1*1,1*0,05</t>
  </si>
  <si>
    <t>965082923</t>
  </si>
  <si>
    <t>Odstranění násypů pod podlahy tl do 100 mm pl přes 2 m2</t>
  </si>
  <si>
    <t>518257983</t>
  </si>
  <si>
    <t>9,1*15,847*1,1*0,075</t>
  </si>
  <si>
    <t>997013112</t>
  </si>
  <si>
    <t>Vnitrostaveništní doprava suti a vybouraných hmot pro budovy v do 9 m s použitím mechanizace</t>
  </si>
  <si>
    <t>-949116222</t>
  </si>
  <si>
    <t>-189957392</t>
  </si>
  <si>
    <t>1985474118</t>
  </si>
  <si>
    <t>63,874*9</t>
  </si>
  <si>
    <t>-1428632138</t>
  </si>
  <si>
    <t>998011002</t>
  </si>
  <si>
    <t>Přesun hmot pro budovy zděné v do 12 m</t>
  </si>
  <si>
    <t>352431619</t>
  </si>
  <si>
    <t>712</t>
  </si>
  <si>
    <t>Povlakové krytiny</t>
  </si>
  <si>
    <t>712300831</t>
  </si>
  <si>
    <t>Odstranění povlakové krytiny střech do 10° jednovrstvé</t>
  </si>
  <si>
    <t>-2086623285</t>
  </si>
  <si>
    <t>712300833</t>
  </si>
  <si>
    <t>Odstranění povlakové krytiny střech do 10° třívrstvé</t>
  </si>
  <si>
    <t>868880600</t>
  </si>
  <si>
    <t>15,17*15,847*1,1</t>
  </si>
  <si>
    <t>712311101</t>
  </si>
  <si>
    <t>Provedení povlakové krytiny střech do 10° za studena lakem penetračním nebo asfaltovým</t>
  </si>
  <si>
    <t>939379810</t>
  </si>
  <si>
    <t>15,847*15,1*1,1</t>
  </si>
  <si>
    <t>2022554725</t>
  </si>
  <si>
    <t>263,333333333333*0,0003 'Přepočtené koeficientem množství</t>
  </si>
  <si>
    <t>712341559</t>
  </si>
  <si>
    <t>Provedení povlakové krytiny střech do 10° pásy NAIP přitavením v plné ploše</t>
  </si>
  <si>
    <t>938104158</t>
  </si>
  <si>
    <t>628522540</t>
  </si>
  <si>
    <t>pás asfaltovaný modifikovaný</t>
  </si>
  <si>
    <t>-771495721</t>
  </si>
  <si>
    <t>263,219130434783*1,15 'Přepočtené koeficientem množství</t>
  </si>
  <si>
    <t>998712202</t>
  </si>
  <si>
    <t>Přesun hmot procentní pro krytiny povlakové v objektech v do 12 m</t>
  </si>
  <si>
    <t>-2103892982</t>
  </si>
  <si>
    <t>713</t>
  </si>
  <si>
    <t>Izolace tepelné</t>
  </si>
  <si>
    <t>283764990</t>
  </si>
  <si>
    <t>deska izolační kašírované skupina tepelné vodivosti 030 3750 x 1000 x 240mm</t>
  </si>
  <si>
    <t>1488313665</t>
  </si>
  <si>
    <t>384,606862745098*1,02 'Přepočtené koeficientem množství</t>
  </si>
  <si>
    <t>713140821</t>
  </si>
  <si>
    <t>Odstranění tepelné izolace střech nadstřešní volně kladené z polystyrenu tl do 100 mm</t>
  </si>
  <si>
    <t>770536372</t>
  </si>
  <si>
    <t>6,45*1,1*15,847</t>
  </si>
  <si>
    <t>713140825</t>
  </si>
  <si>
    <t>Odstranění tepelné izolace střech nadstřešní volně kladené z desek pórobetonových tl do 200 mm</t>
  </si>
  <si>
    <t>-1618637995</t>
  </si>
  <si>
    <t>15,847*9,1*1,1</t>
  </si>
  <si>
    <t>713141151</t>
  </si>
  <si>
    <t>Montáž izolace tepelné střech plochých kladené volně 1 vrstva rohoží, pásů, dílců, desek</t>
  </si>
  <si>
    <t>216242133</t>
  </si>
  <si>
    <t>998713202</t>
  </si>
  <si>
    <t>Přesun hmot procentní pro izolace tepelné v objektech v do 12 m</t>
  </si>
  <si>
    <t>-1035808302</t>
  </si>
  <si>
    <t>762</t>
  </si>
  <si>
    <t>Konstrukce tesařské</t>
  </si>
  <si>
    <t>762331812</t>
  </si>
  <si>
    <t>Demontáž vázaných kcí krovů z hranolů průřezové plochy do 224 cm2</t>
  </si>
  <si>
    <t>-1276271136</t>
  </si>
  <si>
    <t>6,1*16</t>
  </si>
  <si>
    <t>762341811</t>
  </si>
  <si>
    <t>Demontáž bednění střech z prken</t>
  </si>
  <si>
    <t>-1616783733</t>
  </si>
  <si>
    <t>15,847*6,05*1,1</t>
  </si>
  <si>
    <t>-2118930055</t>
  </si>
  <si>
    <t>15,847*5,205</t>
  </si>
  <si>
    <t>1504823183</t>
  </si>
  <si>
    <t>763131751</t>
  </si>
  <si>
    <t>Montáž parotěsné zábrany do SDK podhledu</t>
  </si>
  <si>
    <t>2146824933</t>
  </si>
  <si>
    <t>283292600</t>
  </si>
  <si>
    <t>fólie hořlavá parotěsná 140 g/m2</t>
  </si>
  <si>
    <t>-453755056</t>
  </si>
  <si>
    <t>82,4836363636364*1,1 'Přepočtené koeficientem množství</t>
  </si>
  <si>
    <t>763131822</t>
  </si>
  <si>
    <t>Demontáž SDK podhledu s dvouvrstvou nosnou kcí z ocelových profilů opláštění dvojité</t>
  </si>
  <si>
    <t>65203387</t>
  </si>
  <si>
    <t>998763402</t>
  </si>
  <si>
    <t>Přesun hmot procentní pro sádrokartonové konstrukce v objektech v do 12 m</t>
  </si>
  <si>
    <t>2140645798</t>
  </si>
  <si>
    <t>764</t>
  </si>
  <si>
    <t>Konstrukce klempířské</t>
  </si>
  <si>
    <t>764002821</t>
  </si>
  <si>
    <t>Demontáž střešního výlezu do suti</t>
  </si>
  <si>
    <t>-1830822552</t>
  </si>
  <si>
    <t>764002841</t>
  </si>
  <si>
    <t>Demontáž oplechování horních ploch zdí a nadezdívek do suti</t>
  </si>
  <si>
    <t>-1580386162</t>
  </si>
  <si>
    <t>764004801</t>
  </si>
  <si>
    <t>Demontáž podokapního žlabu do suti</t>
  </si>
  <si>
    <t>-796425678</t>
  </si>
  <si>
    <t>764004861</t>
  </si>
  <si>
    <t>Demontáž svodu do suti</t>
  </si>
  <si>
    <t>1484487053</t>
  </si>
  <si>
    <t>764212662</t>
  </si>
  <si>
    <t>Oplechování rovné okapové hrany z Pz s povrchovou úpravou rš 200 mm</t>
  </si>
  <si>
    <t>514101046</t>
  </si>
  <si>
    <t>"schema K2"   23,0</t>
  </si>
  <si>
    <t>764214611</t>
  </si>
  <si>
    <t>Oplechování horních ploch a atik bez rohů z Pz s povrch úpravou mechanicky kotvené rš přes 800mm</t>
  </si>
  <si>
    <t>2094386317</t>
  </si>
  <si>
    <t>"schema K1"   42,0*1,2</t>
  </si>
  <si>
    <t>764511601</t>
  </si>
  <si>
    <t>Žlab podokapní půlkruhový z Pz s povrchovou úpravou rš 250 mm</t>
  </si>
  <si>
    <t>-1395493589</t>
  </si>
  <si>
    <t>"schema K5"   15,0</t>
  </si>
  <si>
    <t>764511602</t>
  </si>
  <si>
    <t>Žlab podokapní půlkruhový z Pz s povrchovou úpravou rš 330 mm</t>
  </si>
  <si>
    <t>-1473719638</t>
  </si>
  <si>
    <t>"schema K3"  35,0</t>
  </si>
  <si>
    <t>764518622</t>
  </si>
  <si>
    <t>Svody kruhové včetně objímek, kolen, odskoků z Pz s povrchovou úpravou průměru 100 mm</t>
  </si>
  <si>
    <t>745876183</t>
  </si>
  <si>
    <t>"schema K5"   2,0</t>
  </si>
  <si>
    <t>764518623</t>
  </si>
  <si>
    <t>Svody kruhové včetně objímek, kolen, odskoků z Pz s povrchovou úpravou průměru 120 mm</t>
  </si>
  <si>
    <t>1258060567</t>
  </si>
  <si>
    <t>"schema K4"   10,0</t>
  </si>
  <si>
    <t>998764202</t>
  </si>
  <si>
    <t>Přesun hmot procentní pro konstrukce klempířské v objektech v do 12 m</t>
  </si>
  <si>
    <t>-425848572</t>
  </si>
  <si>
    <t xml:space="preserve">D+M zasklení kopule čirá selektr. ovládáním podstavec sklolaminát kopule polykarbonát vel  1000/2000mm </t>
  </si>
  <si>
    <t>1635719324</t>
  </si>
  <si>
    <t>"schema ON1"   2</t>
  </si>
  <si>
    <t>767002</t>
  </si>
  <si>
    <t>D+M konstrukce střechy z válc. nosníků I č.180 a trapézových plechů CB o 55/250 tl.0,75mm vč. nátěru</t>
  </si>
  <si>
    <t>kg</t>
  </si>
  <si>
    <t>-905276197</t>
  </si>
  <si>
    <t>16*21,9*1,08*5,5+15,847*6,1*13,6</t>
  </si>
  <si>
    <t>998767202</t>
  </si>
  <si>
    <t>Přesun hmot procentní pro zámečnické konstrukce v objektech v do 12 m</t>
  </si>
  <si>
    <t>860923323</t>
  </si>
  <si>
    <t>-1295765942</t>
  </si>
  <si>
    <t>784221101</t>
  </si>
  <si>
    <t>Dvojnásobné bílé malby  ze směsí za sucha dobře otěruvzdorných v místnostech do 3,80 m</t>
  </si>
  <si>
    <t>1484018254</t>
  </si>
  <si>
    <t>D+M hromosvody -viz samost. rozpočet a VV v projektu EI</t>
  </si>
  <si>
    <t>1949177929</t>
  </si>
  <si>
    <t>Vybavení staveniště-mobilní WC,sklad,kancelář,zdvihací zařízení</t>
  </si>
  <si>
    <t>1656624750</t>
  </si>
  <si>
    <t>-69712128</t>
  </si>
  <si>
    <t>Zabezpečení staveniště-provizorní oplocení</t>
  </si>
  <si>
    <t>52347644</t>
  </si>
  <si>
    <t>141117905</t>
  </si>
  <si>
    <t>HRONOV 3 - SO-03-Sadové úpravy</t>
  </si>
  <si>
    <t xml:space="preserve">    1 - Zemní práce</t>
  </si>
  <si>
    <t>Zemní práce</t>
  </si>
  <si>
    <t>113106171</t>
  </si>
  <si>
    <t>Rozebrání dlažeb vozovek pl do 50 m2 ze zámkové dlažby do lože z kameniva</t>
  </si>
  <si>
    <t>-1029988029</t>
  </si>
  <si>
    <t>122201101</t>
  </si>
  <si>
    <t>Odkopávky a prokopávky nezapažené v hornině tř. 3 objem do 100 m3</t>
  </si>
  <si>
    <t>-692581516</t>
  </si>
  <si>
    <t>17,86*0,3</t>
  </si>
  <si>
    <t>132201201</t>
  </si>
  <si>
    <t>Hloubení rýh š do 2000 mm v hornině tř. 3 objemu do 100 m3</t>
  </si>
  <si>
    <t>2097225177</t>
  </si>
  <si>
    <t>30,0*1,0*0,8</t>
  </si>
  <si>
    <t>162701105</t>
  </si>
  <si>
    <t>Vodorovné přemístění do 10000 m výkopku/sypaniny z horniny tř. 1 až 4</t>
  </si>
  <si>
    <t>-1364633754</t>
  </si>
  <si>
    <t>167101105</t>
  </si>
  <si>
    <t>Nakládání nebo překládání na loď výkopku z horniny tř. 1 až 4</t>
  </si>
  <si>
    <t>-1282395082</t>
  </si>
  <si>
    <t>174101101</t>
  </si>
  <si>
    <t>Zásyp jam, šachet rýh nebo kolem objektů sypaninou se zhutněním</t>
  </si>
  <si>
    <t>-2092521433</t>
  </si>
  <si>
    <t>181301105</t>
  </si>
  <si>
    <t>Rozprostření ornice tl vrstvy do 300 mm pl do 500 m2 v rovině nebo ve svahu do 1:5</t>
  </si>
  <si>
    <t>1721808267</t>
  </si>
  <si>
    <t>181411131</t>
  </si>
  <si>
    <t>Založení parkového trávníku výsevem plochy do 1000 m2 v rovině a ve svahu do 1:5</t>
  </si>
  <si>
    <t>157044021</t>
  </si>
  <si>
    <t>005724100</t>
  </si>
  <si>
    <t>osivo směs travní parková</t>
  </si>
  <si>
    <t>-311889939</t>
  </si>
  <si>
    <t>17,86*0,015 'Přepočtené koeficientem množství</t>
  </si>
  <si>
    <t>181951102</t>
  </si>
  <si>
    <t>Úprava pláně v hornině tř. 1 až 4 se zhutněním</t>
  </si>
  <si>
    <t>-237229834</t>
  </si>
  <si>
    <t>183101214</t>
  </si>
  <si>
    <t>Jamky pro výsadbu s výměnou 50 % půdy zeminy tř 1 až 4 objem do 0,125 m3 v rovině a svahu do 1:5</t>
  </si>
  <si>
    <t>-1890987379</t>
  </si>
  <si>
    <t>18310001</t>
  </si>
  <si>
    <t>Dodávka keřů Spirea Japonica v 5L kontejnerech</t>
  </si>
  <si>
    <t>-1600043917</t>
  </si>
  <si>
    <t>HRONOV 4 - SO-04-Stavební úpravy-dodatek</t>
  </si>
  <si>
    <t xml:space="preserve">    2 - Zakládání</t>
  </si>
  <si>
    <t xml:space="preserve">    722 - Zdravotechnika - vnitřní vodovod</t>
  </si>
  <si>
    <t xml:space="preserve">    773 - Podlahy z litého teraca</t>
  </si>
  <si>
    <t>738533093</t>
  </si>
  <si>
    <t>4,8*1,2*0,6</t>
  </si>
  <si>
    <t>132201101</t>
  </si>
  <si>
    <t>Hloubení rýh š do 600 mm v hornině tř. 3 objemu do 100 m3</t>
  </si>
  <si>
    <t>456552468</t>
  </si>
  <si>
    <t>7,36*0,6*0,98</t>
  </si>
  <si>
    <t>Zakládání</t>
  </si>
  <si>
    <t>274313611</t>
  </si>
  <si>
    <t>Základové pásy z betonu tř. C 16/20</t>
  </si>
  <si>
    <t>-1141261761</t>
  </si>
  <si>
    <t>7,36*0,6*0,4</t>
  </si>
  <si>
    <t>279113135</t>
  </si>
  <si>
    <t>Základová zeď tl do 400 mm z tvárnic ztraceného bednění včetně výplně z betonu tř. C 16/20</t>
  </si>
  <si>
    <t>1158937017</t>
  </si>
  <si>
    <t>0,25*7,36</t>
  </si>
  <si>
    <t>279361821</t>
  </si>
  <si>
    <t>Výztuž základových zdí nosných betonářskou ocelí 10 505</t>
  </si>
  <si>
    <t>812230875</t>
  </si>
  <si>
    <t>1,84*0,4*0,045</t>
  </si>
  <si>
    <t>-1335845987</t>
  </si>
  <si>
    <t>1,5*2,1*0,48+1,68*2,05*0,48</t>
  </si>
  <si>
    <t>-1451715842</t>
  </si>
  <si>
    <t>1,3*0,35*0,25+1,3*0,48*0,25</t>
  </si>
  <si>
    <t>317944321</t>
  </si>
  <si>
    <t>Válcované nosníky do č.12 dodatečně osazované do připravených otvorů</t>
  </si>
  <si>
    <t>-1680440768</t>
  </si>
  <si>
    <t>"jakl 60/40/4"   1,3*4*0,004</t>
  </si>
  <si>
    <t>1450452406</t>
  </si>
  <si>
    <t>"I č.140"  1,3*5*0,0144</t>
  </si>
  <si>
    <t>340239233</t>
  </si>
  <si>
    <t>Zazdívka otvorů pl do 4 m2 v příčkách nebo stěnách z příčkovek tl 100 mm</t>
  </si>
  <si>
    <t>-455537519</t>
  </si>
  <si>
    <t>1,0*3,575-0,8*1,97</t>
  </si>
  <si>
    <t>342248142</t>
  </si>
  <si>
    <t>Příčky z cihel broušených tl 140 mm pevnosti P10 s lepenými žebry</t>
  </si>
  <si>
    <t>505724595</t>
  </si>
  <si>
    <t>7,36*3,675</t>
  </si>
  <si>
    <t>346244352</t>
  </si>
  <si>
    <t xml:space="preserve">Obezdívka ploch rovných tl 50 mm z pórobetonových přesných příčkovek hladkých </t>
  </si>
  <si>
    <t>-1610823378</t>
  </si>
  <si>
    <t>4,8*0,36*2</t>
  </si>
  <si>
    <t>-731098000</t>
  </si>
  <si>
    <t>0,48*2,15*2+0,35*2,0*2</t>
  </si>
  <si>
    <t>612321141</t>
  </si>
  <si>
    <t>Vápenocementová omítka štuková dvouvrstvá vnitřních stěn nanášená ručně</t>
  </si>
  <si>
    <t>-2014526605</t>
  </si>
  <si>
    <t>7,36*3,575*2+1,5*2,0*2+1,68*2,05*2+1,0*3,565*2-0,8*1,9</t>
  </si>
  <si>
    <t>612325423</t>
  </si>
  <si>
    <t>Oprava vnitřní vápenocementové štukové omítky stěn v rozsahu plochy do 50%</t>
  </si>
  <si>
    <t>934205441</t>
  </si>
  <si>
    <t>-531698604</t>
  </si>
  <si>
    <t>4,8*1,55*0,12</t>
  </si>
  <si>
    <t>-464627211</t>
  </si>
  <si>
    <t>4,8*1,55*0,1</t>
  </si>
  <si>
    <t>-974030389</t>
  </si>
  <si>
    <t>1983791403</t>
  </si>
  <si>
    <t>4,8*1,55*0,0031*1,25</t>
  </si>
  <si>
    <t>635111215</t>
  </si>
  <si>
    <t>Násyp pod podlahy ze štěrkopísku se zhutněním</t>
  </si>
  <si>
    <t>-1613456380</t>
  </si>
  <si>
    <t>7,36*0,2*0,25+4,5*1,2*0,1</t>
  </si>
  <si>
    <t>642942611</t>
  </si>
  <si>
    <t>Osazování zárubní nebo rámů dveřních kovových do 2,5 m2 na montážní pěnu</t>
  </si>
  <si>
    <t>-1271035135</t>
  </si>
  <si>
    <t>553312010</t>
  </si>
  <si>
    <t>zárubeň ocelová s drážkou pro těsnění H 110 DV 800 L/P</t>
  </si>
  <si>
    <t>-1698321416</t>
  </si>
  <si>
    <t>1244175824</t>
  </si>
  <si>
    <t>2053858449</t>
  </si>
  <si>
    <t>-1643675619</t>
  </si>
  <si>
    <t>965043341</t>
  </si>
  <si>
    <t>Bourání podkladů pod dlažby betonových s potěrem nebo teracem tl do 100 mm pl přes 4 m2</t>
  </si>
  <si>
    <t>-1357785553</t>
  </si>
  <si>
    <t>7,36*1,2*0,1</t>
  </si>
  <si>
    <t>968062376</t>
  </si>
  <si>
    <t>Vybourání dřevěných rámů oken zdvojených včetně křídel pl do 4 m2</t>
  </si>
  <si>
    <t>-1973227346</t>
  </si>
  <si>
    <t>1,5*2,15</t>
  </si>
  <si>
    <t>-1093733217</t>
  </si>
  <si>
    <t>0,8*1,97</t>
  </si>
  <si>
    <t>968072456</t>
  </si>
  <si>
    <t>Vybourání kovových dveřních zárubní pl přes 2 m2</t>
  </si>
  <si>
    <t>1282280313</t>
  </si>
  <si>
    <t>1,68*2,05</t>
  </si>
  <si>
    <t>1787113479</t>
  </si>
  <si>
    <t>1,3*5+1,3*4</t>
  </si>
  <si>
    <t>-852094005</t>
  </si>
  <si>
    <t>7,36*3,565</t>
  </si>
  <si>
    <t>540728907</t>
  </si>
  <si>
    <t>1470571888</t>
  </si>
  <si>
    <t>561125437</t>
  </si>
  <si>
    <t>3,825*9</t>
  </si>
  <si>
    <t>-49831425</t>
  </si>
  <si>
    <t>369340537</t>
  </si>
  <si>
    <t>1989139342</t>
  </si>
  <si>
    <t>8,78*1,1+1,0*0,48</t>
  </si>
  <si>
    <t>lak asfaltový ALP/9 (t) bal 9 kg</t>
  </si>
  <si>
    <t>616629485</t>
  </si>
  <si>
    <t>10,138*0,0003 'Přepočtené koeficientem množství</t>
  </si>
  <si>
    <t>-743137942</t>
  </si>
  <si>
    <t>pás těžký asfaltovaný Al mineral</t>
  </si>
  <si>
    <t>1224040396</t>
  </si>
  <si>
    <t>10,1382608695652*1,15 'Přepočtené koeficientem množství</t>
  </si>
  <si>
    <t>711745567</t>
  </si>
  <si>
    <t>Izolace proti vodě provedení spojů přitavením pásu NAIP 500 mm</t>
  </si>
  <si>
    <t>-1622786329</t>
  </si>
  <si>
    <t>1,2*2</t>
  </si>
  <si>
    <t>-106324658</t>
  </si>
  <si>
    <t>722</t>
  </si>
  <si>
    <t>Zdravotechnika - vnitřní vodovod</t>
  </si>
  <si>
    <t>722001</t>
  </si>
  <si>
    <t xml:space="preserve">D+M vnitřní vodovod </t>
  </si>
  <si>
    <t>kpl</t>
  </si>
  <si>
    <t>530543403</t>
  </si>
  <si>
    <t>764311616</t>
  </si>
  <si>
    <t>Lemování rovných zdí střech s krytinou skládanou z Pz s povrchovou úpravou rš 500 mm</t>
  </si>
  <si>
    <t>-1247717048</t>
  </si>
  <si>
    <t>"schema K6"   15,0</t>
  </si>
  <si>
    <t xml:space="preserve">D+M dveře vstupní plastové částečně prosklené sklem bezpečnostním vč. kování 1000/2150mm </t>
  </si>
  <si>
    <t>543637527</t>
  </si>
  <si>
    <t>"schema D6"  1</t>
  </si>
  <si>
    <t xml:space="preserve">D+M dveře vnitřní dřevěné hladké plné povrch folie bez prahu vč. kování zárubeň ocelová 800/1970mm </t>
  </si>
  <si>
    <t>-242556006</t>
  </si>
  <si>
    <t>"schema DN"     1</t>
  </si>
  <si>
    <t>-1561339727</t>
  </si>
  <si>
    <t>771591171</t>
  </si>
  <si>
    <t>Montáž profilu ukončujícího pro plynulý přechod (dlažby s kobercem apod.)</t>
  </si>
  <si>
    <t>-626905847</t>
  </si>
  <si>
    <t>590541100</t>
  </si>
  <si>
    <t>profil přechodový  hliník matně eloxovaný,(8 x 20 x 2500mm)</t>
  </si>
  <si>
    <t>-1843981835</t>
  </si>
  <si>
    <t>0,95*1,1 'Přepočtené koeficientem množství</t>
  </si>
  <si>
    <t>1143884760</t>
  </si>
  <si>
    <t>773</t>
  </si>
  <si>
    <t>Podlahy z litého teraca</t>
  </si>
  <si>
    <t>773521361</t>
  </si>
  <si>
    <t>Podlahy z barevného litého teraca zřízení podlahy prosté tl 30 mm</t>
  </si>
  <si>
    <t>-1075864491</t>
  </si>
  <si>
    <t>4,8*0,35</t>
  </si>
  <si>
    <t>583461220</t>
  </si>
  <si>
    <t>drť vápencová bílá frakce 2,0-4 bal. 25 kg</t>
  </si>
  <si>
    <t>355438449</t>
  </si>
  <si>
    <t>1,68*0,06 'Přepočtené koeficientem množství</t>
  </si>
  <si>
    <t>998773201</t>
  </si>
  <si>
    <t>Přesun hmot procentní pro podlahy teracové lité v objektech v do 6 m</t>
  </si>
  <si>
    <t>-1640222928</t>
  </si>
  <si>
    <t>776121321</t>
  </si>
  <si>
    <t>Vodou ředitelná penetrace savého podkladu povlakových podlah neředěná vč. soklíků</t>
  </si>
  <si>
    <t>1556435506</t>
  </si>
  <si>
    <t>8,78*1,05</t>
  </si>
  <si>
    <t>1126166861</t>
  </si>
  <si>
    <t>Lepení pásů z PVC standardním lepidlem</t>
  </si>
  <si>
    <t>-1013564248</t>
  </si>
  <si>
    <t xml:space="preserve">podlahovina PVC tl.2mm </t>
  </si>
  <si>
    <t>-204193781</t>
  </si>
  <si>
    <t>9,219*1,1 'Přepočtené koeficientem množství</t>
  </si>
  <si>
    <t>-948108263</t>
  </si>
  <si>
    <t>9,219*0,7</t>
  </si>
  <si>
    <t>-390990063</t>
  </si>
  <si>
    <t>784121001</t>
  </si>
  <si>
    <t>Oškrabání malby v mísnostech výšky do 3,80 m</t>
  </si>
  <si>
    <t>-56873249</t>
  </si>
  <si>
    <t>26,238*0,5</t>
  </si>
  <si>
    <t>784121011</t>
  </si>
  <si>
    <t>Rozmývání podkladu po oškrabání malby v místnostech výšky do 3,80 m</t>
  </si>
  <si>
    <t>567693303</t>
  </si>
  <si>
    <t>-562734907</t>
  </si>
  <si>
    <t>26,238+71,122</t>
  </si>
  <si>
    <t>98341197</t>
  </si>
  <si>
    <t>D+M rozvody elektro vč. svítidel</t>
  </si>
  <si>
    <t>612558866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</si>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</sst>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380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1" fillId="2" borderId="0" xfId="0" applyFont="1" applyFill="1" applyAlignment="1" applyProtection="1">
      <alignment horizontal="left" vertical="center"/>
      <protection/>
    </xf>
    <xf numFmtId="0" fontId="12" fillId="2" borderId="0" xfId="0" applyFont="1" applyFill="1" applyAlignment="1" applyProtection="1">
      <alignment vertical="center"/>
      <protection/>
    </xf>
    <xf numFmtId="0" fontId="13" fillId="2" borderId="0" xfId="0" applyFont="1" applyFill="1" applyAlignment="1" applyProtection="1">
      <alignment horizontal="left" vertical="center"/>
      <protection/>
    </xf>
    <xf numFmtId="0" fontId="14" fillId="2" borderId="0" xfId="20" applyFont="1" applyFill="1" applyAlignment="1" applyProtection="1">
      <alignment vertical="center"/>
      <protection/>
    </xf>
    <xf numFmtId="0" fontId="37" fillId="2" borderId="0" xfId="20" applyFill="1"/>
    <xf numFmtId="0" fontId="0" fillId="2" borderId="0" xfId="0" applyFill="1"/>
    <xf numFmtId="0" fontId="11" fillId="2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0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5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4" xfId="0" applyFont="1" applyBorder="1" applyAlignment="1">
      <alignment vertical="center"/>
    </xf>
    <xf numFmtId="0" fontId="21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16" xfId="0" applyFont="1" applyFill="1" applyBorder="1" applyAlignment="1" applyProtection="1">
      <alignment horizontal="center" vertical="center"/>
      <protection/>
    </xf>
    <xf numFmtId="0" fontId="18" fillId="0" borderId="17" xfId="0" applyFont="1" applyBorder="1" applyAlignment="1" applyProtection="1">
      <alignment horizontal="center" vertical="center" wrapText="1"/>
      <protection/>
    </xf>
    <xf numFmtId="0" fontId="18" fillId="0" borderId="18" xfId="0" applyFont="1" applyBorder="1" applyAlignment="1" applyProtection="1">
      <alignment horizontal="center" vertical="center" wrapText="1"/>
      <protection/>
    </xf>
    <xf numFmtId="0" fontId="18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2" fillId="0" borderId="21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29" fillId="0" borderId="21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29" fillId="0" borderId="22" xfId="0" applyNumberFormat="1" applyFont="1" applyBorder="1" applyAlignment="1" applyProtection="1">
      <alignment vertical="center"/>
      <protection/>
    </xf>
    <xf numFmtId="4" fontId="29" fillId="0" borderId="23" xfId="0" applyNumberFormat="1" applyFont="1" applyBorder="1" applyAlignment="1" applyProtection="1">
      <alignment vertical="center"/>
      <protection/>
    </xf>
    <xf numFmtId="166" fontId="29" fillId="0" borderId="23" xfId="0" applyNumberFormat="1" applyFont="1" applyBorder="1" applyAlignment="1" applyProtection="1">
      <alignment vertical="center"/>
      <protection/>
    </xf>
    <xf numFmtId="4" fontId="29" fillId="0" borderId="24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12" fillId="2" borderId="0" xfId="0" applyFont="1" applyFill="1" applyAlignment="1">
      <alignment vertical="center"/>
    </xf>
    <xf numFmtId="0" fontId="13" fillId="2" borderId="0" xfId="0" applyFont="1" applyFill="1" applyAlignment="1">
      <alignment horizontal="left" vertical="center"/>
    </xf>
    <xf numFmtId="0" fontId="30" fillId="2" borderId="0" xfId="20" applyFont="1" applyFill="1" applyAlignment="1">
      <alignment vertical="center"/>
    </xf>
    <xf numFmtId="0" fontId="12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8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4" fontId="23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1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7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/>
    </xf>
    <xf numFmtId="0" fontId="32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166" fontId="33" fillId="0" borderId="14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4" xfId="0" applyFont="1" applyBorder="1" applyAlignment="1">
      <alignment/>
    </xf>
    <xf numFmtId="0" fontId="8" fillId="0" borderId="21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8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/>
      <protection/>
    </xf>
    <xf numFmtId="4" fontId="7" fillId="0" borderId="0" xfId="0" applyNumberFormat="1" applyFont="1" applyBorder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5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167" fontId="9" fillId="0" borderId="0" xfId="0" applyNumberFormat="1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21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35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167" fontId="10" fillId="0" borderId="0" xfId="0" applyNumberFormat="1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21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6" fillId="0" borderId="27" xfId="0" applyFont="1" applyBorder="1" applyAlignment="1" applyProtection="1">
      <alignment horizontal="center" vertical="center"/>
      <protection/>
    </xf>
    <xf numFmtId="49" fontId="36" fillId="0" borderId="27" xfId="0" applyNumberFormat="1" applyFont="1" applyBorder="1" applyAlignment="1" applyProtection="1">
      <alignment horizontal="left" vertical="center" wrapText="1"/>
      <protection/>
    </xf>
    <xf numFmtId="0" fontId="36" fillId="0" borderId="27" xfId="0" applyFont="1" applyBorder="1" applyAlignment="1" applyProtection="1">
      <alignment horizontal="left" vertical="center" wrapText="1"/>
      <protection/>
    </xf>
    <xf numFmtId="0" fontId="36" fillId="0" borderId="27" xfId="0" applyFont="1" applyBorder="1" applyAlignment="1" applyProtection="1">
      <alignment horizontal="center" vertical="center" wrapText="1"/>
      <protection/>
    </xf>
    <xf numFmtId="167" fontId="36" fillId="0" borderId="27" xfId="0" applyNumberFormat="1" applyFont="1" applyBorder="1" applyAlignment="1" applyProtection="1">
      <alignment vertical="center"/>
      <protection/>
    </xf>
    <xf numFmtId="4" fontId="36" fillId="3" borderId="27" xfId="0" applyNumberFormat="1" applyFont="1" applyFill="1" applyBorder="1" applyAlignment="1" applyProtection="1">
      <alignment vertical="center"/>
      <protection locked="0"/>
    </xf>
    <xf numFmtId="4" fontId="36" fillId="0" borderId="27" xfId="0" applyNumberFormat="1" applyFont="1" applyBorder="1" applyAlignment="1" applyProtection="1">
      <alignment vertical="center"/>
      <protection/>
    </xf>
    <xf numFmtId="0" fontId="36" fillId="0" borderId="4" xfId="0" applyFont="1" applyBorder="1" applyAlignment="1">
      <alignment vertical="center"/>
    </xf>
    <xf numFmtId="0" fontId="36" fillId="3" borderId="27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167" fontId="0" fillId="3" borderId="27" xfId="0" applyNumberFormat="1" applyFont="1" applyFill="1" applyBorder="1" applyAlignment="1" applyProtection="1">
      <alignment vertical="center"/>
      <protection locked="0"/>
    </xf>
    <xf numFmtId="0" fontId="2" fillId="0" borderId="23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36" fillId="0" borderId="23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8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12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8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8" fillId="0" borderId="34" xfId="0" applyFont="1" applyBorder="1" applyAlignment="1" applyProtection="1">
      <alignment horizontal="left" vertical="center"/>
      <protection locked="0"/>
    </xf>
    <xf numFmtId="0" fontId="28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12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8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28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28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19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20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6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22" fillId="0" borderId="20" xfId="0" applyFont="1" applyBorder="1" applyAlignment="1">
      <alignment horizontal="center" vertical="center"/>
    </xf>
    <xf numFmtId="0" fontId="22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0" fillId="0" borderId="0" xfId="0"/>
    <xf numFmtId="0" fontId="18" fillId="0" borderId="0" xfId="0" applyFont="1" applyBorder="1" applyAlignment="1" applyProtection="1">
      <alignment horizontal="left" vertical="center" wrapText="1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18" fillId="0" borderId="0" xfId="0" applyFont="1" applyAlignment="1" applyProtection="1">
      <alignment horizontal="left" vertical="center" wrapText="1"/>
      <protection/>
    </xf>
    <xf numFmtId="0" fontId="18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0" fillId="2" borderId="0" xfId="20" applyFont="1" applyFill="1" applyAlignment="1">
      <alignment vertical="center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28" fillId="0" borderId="34" xfId="0" applyFont="1" applyBorder="1" applyAlignment="1" applyProtection="1">
      <alignment horizontal="left"/>
      <protection locked="0"/>
    </xf>
    <xf numFmtId="0" fontId="15" fillId="0" borderId="0" xfId="0" applyFont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28" fillId="0" borderId="34" xfId="0" applyFont="1" applyBorder="1" applyAlignment="1" applyProtection="1">
      <alignment horizontal="left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7"/>
  <sheetViews>
    <sheetView showGridLines="0" tabSelected="1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4" t="s">
        <v>0</v>
      </c>
      <c r="B1" s="15"/>
      <c r="C1" s="15"/>
      <c r="D1" s="16" t="s">
        <v>1</v>
      </c>
      <c r="E1" s="15"/>
      <c r="F1" s="15"/>
      <c r="G1" s="15"/>
      <c r="H1" s="15"/>
      <c r="I1" s="15"/>
      <c r="J1" s="15"/>
      <c r="K1" s="17" t="s">
        <v>2</v>
      </c>
      <c r="L1" s="17"/>
      <c r="M1" s="17"/>
      <c r="N1" s="17"/>
      <c r="O1" s="17"/>
      <c r="P1" s="17"/>
      <c r="Q1" s="17"/>
      <c r="R1" s="17"/>
      <c r="S1" s="17"/>
      <c r="T1" s="15"/>
      <c r="U1" s="15"/>
      <c r="V1" s="15"/>
      <c r="W1" s="17" t="s">
        <v>3</v>
      </c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8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20" t="s">
        <v>4</v>
      </c>
      <c r="BB1" s="20" t="s">
        <v>5</v>
      </c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T1" s="21" t="s">
        <v>6</v>
      </c>
      <c r="BU1" s="21" t="s">
        <v>6</v>
      </c>
      <c r="BV1" s="21" t="s">
        <v>7</v>
      </c>
    </row>
    <row r="2" spans="3:72" ht="36.95" customHeight="1">
      <c r="AR2" s="363"/>
      <c r="AS2" s="363"/>
      <c r="AT2" s="363"/>
      <c r="AU2" s="363"/>
      <c r="AV2" s="363"/>
      <c r="AW2" s="363"/>
      <c r="AX2" s="363"/>
      <c r="AY2" s="363"/>
      <c r="AZ2" s="363"/>
      <c r="BA2" s="363"/>
      <c r="BB2" s="363"/>
      <c r="BC2" s="363"/>
      <c r="BD2" s="363"/>
      <c r="BE2" s="363"/>
      <c r="BS2" s="22" t="s">
        <v>8</v>
      </c>
      <c r="BT2" s="22" t="s">
        <v>9</v>
      </c>
    </row>
    <row r="3" spans="2:72" ht="6.95" customHeight="1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5"/>
      <c r="BS3" s="22" t="s">
        <v>8</v>
      </c>
      <c r="BT3" s="22" t="s">
        <v>10</v>
      </c>
    </row>
    <row r="4" spans="2:71" ht="36.95" customHeight="1">
      <c r="B4" s="26"/>
      <c r="C4" s="27"/>
      <c r="D4" s="28" t="s">
        <v>11</v>
      </c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9"/>
      <c r="AS4" s="30" t="s">
        <v>12</v>
      </c>
      <c r="BE4" s="31" t="s">
        <v>13</v>
      </c>
      <c r="BS4" s="22" t="s">
        <v>14</v>
      </c>
    </row>
    <row r="5" spans="2:71" ht="14.45" customHeight="1">
      <c r="B5" s="26"/>
      <c r="C5" s="27"/>
      <c r="D5" s="32" t="s">
        <v>15</v>
      </c>
      <c r="E5" s="27"/>
      <c r="F5" s="27"/>
      <c r="G5" s="27"/>
      <c r="H5" s="27"/>
      <c r="I5" s="27"/>
      <c r="J5" s="27"/>
      <c r="K5" s="328" t="s">
        <v>16</v>
      </c>
      <c r="L5" s="329"/>
      <c r="M5" s="329"/>
      <c r="N5" s="329"/>
      <c r="O5" s="329"/>
      <c r="P5" s="329"/>
      <c r="Q5" s="329"/>
      <c r="R5" s="329"/>
      <c r="S5" s="329"/>
      <c r="T5" s="329"/>
      <c r="U5" s="329"/>
      <c r="V5" s="329"/>
      <c r="W5" s="329"/>
      <c r="X5" s="329"/>
      <c r="Y5" s="329"/>
      <c r="Z5" s="329"/>
      <c r="AA5" s="329"/>
      <c r="AB5" s="329"/>
      <c r="AC5" s="329"/>
      <c r="AD5" s="329"/>
      <c r="AE5" s="329"/>
      <c r="AF5" s="329"/>
      <c r="AG5" s="329"/>
      <c r="AH5" s="329"/>
      <c r="AI5" s="329"/>
      <c r="AJ5" s="329"/>
      <c r="AK5" s="329"/>
      <c r="AL5" s="329"/>
      <c r="AM5" s="329"/>
      <c r="AN5" s="329"/>
      <c r="AO5" s="329"/>
      <c r="AP5" s="27"/>
      <c r="AQ5" s="29"/>
      <c r="BE5" s="326" t="s">
        <v>17</v>
      </c>
      <c r="BS5" s="22" t="s">
        <v>8</v>
      </c>
    </row>
    <row r="6" spans="2:71" ht="36.95" customHeight="1">
      <c r="B6" s="26"/>
      <c r="C6" s="27"/>
      <c r="D6" s="34" t="s">
        <v>18</v>
      </c>
      <c r="E6" s="27"/>
      <c r="F6" s="27"/>
      <c r="G6" s="27"/>
      <c r="H6" s="27"/>
      <c r="I6" s="27"/>
      <c r="J6" s="27"/>
      <c r="K6" s="330" t="s">
        <v>19</v>
      </c>
      <c r="L6" s="329"/>
      <c r="M6" s="329"/>
      <c r="N6" s="329"/>
      <c r="O6" s="329"/>
      <c r="P6" s="329"/>
      <c r="Q6" s="329"/>
      <c r="R6" s="329"/>
      <c r="S6" s="329"/>
      <c r="T6" s="329"/>
      <c r="U6" s="329"/>
      <c r="V6" s="329"/>
      <c r="W6" s="329"/>
      <c r="X6" s="329"/>
      <c r="Y6" s="329"/>
      <c r="Z6" s="329"/>
      <c r="AA6" s="329"/>
      <c r="AB6" s="329"/>
      <c r="AC6" s="329"/>
      <c r="AD6" s="329"/>
      <c r="AE6" s="329"/>
      <c r="AF6" s="329"/>
      <c r="AG6" s="329"/>
      <c r="AH6" s="329"/>
      <c r="AI6" s="329"/>
      <c r="AJ6" s="329"/>
      <c r="AK6" s="329"/>
      <c r="AL6" s="329"/>
      <c r="AM6" s="329"/>
      <c r="AN6" s="329"/>
      <c r="AO6" s="329"/>
      <c r="AP6" s="27"/>
      <c r="AQ6" s="29"/>
      <c r="BE6" s="327"/>
      <c r="BS6" s="22" t="s">
        <v>20</v>
      </c>
    </row>
    <row r="7" spans="2:71" ht="14.45" customHeight="1">
      <c r="B7" s="26"/>
      <c r="C7" s="27"/>
      <c r="D7" s="35" t="s">
        <v>21</v>
      </c>
      <c r="E7" s="27"/>
      <c r="F7" s="27"/>
      <c r="G7" s="27"/>
      <c r="H7" s="27"/>
      <c r="I7" s="27"/>
      <c r="J7" s="27"/>
      <c r="K7" s="33" t="s">
        <v>22</v>
      </c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35" t="s">
        <v>23</v>
      </c>
      <c r="AL7" s="27"/>
      <c r="AM7" s="27"/>
      <c r="AN7" s="33" t="s">
        <v>22</v>
      </c>
      <c r="AO7" s="27"/>
      <c r="AP7" s="27"/>
      <c r="AQ7" s="29"/>
      <c r="BE7" s="327"/>
      <c r="BS7" s="22" t="s">
        <v>24</v>
      </c>
    </row>
    <row r="8" spans="2:71" ht="14.45" customHeight="1">
      <c r="B8" s="26"/>
      <c r="C8" s="27"/>
      <c r="D8" s="35" t="s">
        <v>25</v>
      </c>
      <c r="E8" s="27"/>
      <c r="F8" s="27"/>
      <c r="G8" s="27"/>
      <c r="H8" s="27"/>
      <c r="I8" s="27"/>
      <c r="J8" s="27"/>
      <c r="K8" s="33" t="s">
        <v>26</v>
      </c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35" t="s">
        <v>27</v>
      </c>
      <c r="AL8" s="27"/>
      <c r="AM8" s="27"/>
      <c r="AN8" s="36" t="s">
        <v>28</v>
      </c>
      <c r="AO8" s="27"/>
      <c r="AP8" s="27"/>
      <c r="AQ8" s="29"/>
      <c r="BE8" s="327"/>
      <c r="BS8" s="22" t="s">
        <v>29</v>
      </c>
    </row>
    <row r="9" spans="2:71" ht="14.45" customHeight="1">
      <c r="B9" s="26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9"/>
      <c r="BE9" s="327"/>
      <c r="BS9" s="22" t="s">
        <v>30</v>
      </c>
    </row>
    <row r="10" spans="2:71" ht="14.45" customHeight="1">
      <c r="B10" s="26"/>
      <c r="C10" s="27"/>
      <c r="D10" s="35" t="s">
        <v>31</v>
      </c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35" t="s">
        <v>32</v>
      </c>
      <c r="AL10" s="27"/>
      <c r="AM10" s="27"/>
      <c r="AN10" s="33" t="s">
        <v>22</v>
      </c>
      <c r="AO10" s="27"/>
      <c r="AP10" s="27"/>
      <c r="AQ10" s="29"/>
      <c r="BE10" s="327"/>
      <c r="BS10" s="22" t="s">
        <v>20</v>
      </c>
    </row>
    <row r="11" spans="2:71" ht="18.4" customHeight="1">
      <c r="B11" s="26"/>
      <c r="C11" s="27"/>
      <c r="D11" s="27"/>
      <c r="E11" s="33" t="s">
        <v>33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35" t="s">
        <v>34</v>
      </c>
      <c r="AL11" s="27"/>
      <c r="AM11" s="27"/>
      <c r="AN11" s="33" t="s">
        <v>22</v>
      </c>
      <c r="AO11" s="27"/>
      <c r="AP11" s="27"/>
      <c r="AQ11" s="29"/>
      <c r="BE11" s="327"/>
      <c r="BS11" s="22" t="s">
        <v>20</v>
      </c>
    </row>
    <row r="12" spans="2:71" ht="6.95" customHeight="1">
      <c r="B12" s="26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9"/>
      <c r="BE12" s="327"/>
      <c r="BS12" s="22" t="s">
        <v>20</v>
      </c>
    </row>
    <row r="13" spans="2:71" ht="14.45" customHeight="1">
      <c r="B13" s="26"/>
      <c r="C13" s="27"/>
      <c r="D13" s="35" t="s">
        <v>35</v>
      </c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35" t="s">
        <v>32</v>
      </c>
      <c r="AL13" s="27"/>
      <c r="AM13" s="27"/>
      <c r="AN13" s="37" t="s">
        <v>36</v>
      </c>
      <c r="AO13" s="27"/>
      <c r="AP13" s="27"/>
      <c r="AQ13" s="29"/>
      <c r="BE13" s="327"/>
      <c r="BS13" s="22" t="s">
        <v>20</v>
      </c>
    </row>
    <row r="14" spans="2:71" ht="13.5">
      <c r="B14" s="26"/>
      <c r="C14" s="27"/>
      <c r="D14" s="27"/>
      <c r="E14" s="331" t="s">
        <v>36</v>
      </c>
      <c r="F14" s="332"/>
      <c r="G14" s="332"/>
      <c r="H14" s="332"/>
      <c r="I14" s="332"/>
      <c r="J14" s="332"/>
      <c r="K14" s="332"/>
      <c r="L14" s="332"/>
      <c r="M14" s="332"/>
      <c r="N14" s="332"/>
      <c r="O14" s="332"/>
      <c r="P14" s="332"/>
      <c r="Q14" s="332"/>
      <c r="R14" s="332"/>
      <c r="S14" s="332"/>
      <c r="T14" s="332"/>
      <c r="U14" s="332"/>
      <c r="V14" s="332"/>
      <c r="W14" s="332"/>
      <c r="X14" s="332"/>
      <c r="Y14" s="332"/>
      <c r="Z14" s="332"/>
      <c r="AA14" s="332"/>
      <c r="AB14" s="332"/>
      <c r="AC14" s="332"/>
      <c r="AD14" s="332"/>
      <c r="AE14" s="332"/>
      <c r="AF14" s="332"/>
      <c r="AG14" s="332"/>
      <c r="AH14" s="332"/>
      <c r="AI14" s="332"/>
      <c r="AJ14" s="332"/>
      <c r="AK14" s="35" t="s">
        <v>34</v>
      </c>
      <c r="AL14" s="27"/>
      <c r="AM14" s="27"/>
      <c r="AN14" s="37" t="s">
        <v>36</v>
      </c>
      <c r="AO14" s="27"/>
      <c r="AP14" s="27"/>
      <c r="AQ14" s="29"/>
      <c r="BE14" s="327"/>
      <c r="BS14" s="22" t="s">
        <v>20</v>
      </c>
    </row>
    <row r="15" spans="2:71" ht="6.95" customHeight="1">
      <c r="B15" s="26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9"/>
      <c r="BE15" s="327"/>
      <c r="BS15" s="22" t="s">
        <v>6</v>
      </c>
    </row>
    <row r="16" spans="2:71" ht="14.45" customHeight="1">
      <c r="B16" s="26"/>
      <c r="C16" s="27"/>
      <c r="D16" s="35" t="s">
        <v>37</v>
      </c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35" t="s">
        <v>32</v>
      </c>
      <c r="AL16" s="27"/>
      <c r="AM16" s="27"/>
      <c r="AN16" s="33" t="s">
        <v>22</v>
      </c>
      <c r="AO16" s="27"/>
      <c r="AP16" s="27"/>
      <c r="AQ16" s="29"/>
      <c r="BE16" s="327"/>
      <c r="BS16" s="22" t="s">
        <v>6</v>
      </c>
    </row>
    <row r="17" spans="2:71" ht="18.4" customHeight="1">
      <c r="B17" s="26"/>
      <c r="C17" s="27"/>
      <c r="D17" s="27"/>
      <c r="E17" s="33" t="s">
        <v>38</v>
      </c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35" t="s">
        <v>34</v>
      </c>
      <c r="AL17" s="27"/>
      <c r="AM17" s="27"/>
      <c r="AN17" s="33" t="s">
        <v>22</v>
      </c>
      <c r="AO17" s="27"/>
      <c r="AP17" s="27"/>
      <c r="AQ17" s="29"/>
      <c r="BE17" s="327"/>
      <c r="BS17" s="22" t="s">
        <v>39</v>
      </c>
    </row>
    <row r="18" spans="2:71" ht="6.95" customHeight="1">
      <c r="B18" s="26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9"/>
      <c r="BE18" s="327"/>
      <c r="BS18" s="22" t="s">
        <v>8</v>
      </c>
    </row>
    <row r="19" spans="2:71" ht="14.45" customHeight="1">
      <c r="B19" s="26"/>
      <c r="C19" s="27"/>
      <c r="D19" s="35" t="s">
        <v>40</v>
      </c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9"/>
      <c r="BE19" s="327"/>
      <c r="BS19" s="22" t="s">
        <v>8</v>
      </c>
    </row>
    <row r="20" spans="2:71" ht="22.5" customHeight="1">
      <c r="B20" s="26"/>
      <c r="C20" s="27"/>
      <c r="D20" s="27"/>
      <c r="E20" s="333" t="s">
        <v>22</v>
      </c>
      <c r="F20" s="333"/>
      <c r="G20" s="333"/>
      <c r="H20" s="333"/>
      <c r="I20" s="333"/>
      <c r="J20" s="333"/>
      <c r="K20" s="333"/>
      <c r="L20" s="333"/>
      <c r="M20" s="333"/>
      <c r="N20" s="333"/>
      <c r="O20" s="333"/>
      <c r="P20" s="333"/>
      <c r="Q20" s="333"/>
      <c r="R20" s="333"/>
      <c r="S20" s="333"/>
      <c r="T20" s="333"/>
      <c r="U20" s="333"/>
      <c r="V20" s="333"/>
      <c r="W20" s="333"/>
      <c r="X20" s="333"/>
      <c r="Y20" s="333"/>
      <c r="Z20" s="333"/>
      <c r="AA20" s="333"/>
      <c r="AB20" s="333"/>
      <c r="AC20" s="333"/>
      <c r="AD20" s="333"/>
      <c r="AE20" s="333"/>
      <c r="AF20" s="333"/>
      <c r="AG20" s="333"/>
      <c r="AH20" s="333"/>
      <c r="AI20" s="333"/>
      <c r="AJ20" s="333"/>
      <c r="AK20" s="333"/>
      <c r="AL20" s="333"/>
      <c r="AM20" s="333"/>
      <c r="AN20" s="333"/>
      <c r="AO20" s="27"/>
      <c r="AP20" s="27"/>
      <c r="AQ20" s="29"/>
      <c r="BE20" s="327"/>
      <c r="BS20" s="22" t="s">
        <v>39</v>
      </c>
    </row>
    <row r="21" spans="2:57" ht="6.95" customHeight="1">
      <c r="B21" s="26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9"/>
      <c r="BE21" s="327"/>
    </row>
    <row r="22" spans="2:57" ht="6.95" customHeight="1">
      <c r="B22" s="26"/>
      <c r="C22" s="27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27"/>
      <c r="AQ22" s="29"/>
      <c r="BE22" s="327"/>
    </row>
    <row r="23" spans="2:57" s="1" customFormat="1" ht="25.9" customHeight="1">
      <c r="B23" s="39"/>
      <c r="C23" s="40"/>
      <c r="D23" s="41" t="s">
        <v>41</v>
      </c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334">
        <f>ROUND(AG51,2)</f>
        <v>0</v>
      </c>
      <c r="AL23" s="335"/>
      <c r="AM23" s="335"/>
      <c r="AN23" s="335"/>
      <c r="AO23" s="335"/>
      <c r="AP23" s="40"/>
      <c r="AQ23" s="43"/>
      <c r="BE23" s="327"/>
    </row>
    <row r="24" spans="2:57" s="1" customFormat="1" ht="6.95" customHeight="1">
      <c r="B24" s="39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3"/>
      <c r="BE24" s="327"/>
    </row>
    <row r="25" spans="2:57" s="1" customFormat="1" ht="13.5">
      <c r="B25" s="39"/>
      <c r="C25" s="40"/>
      <c r="D25" s="40"/>
      <c r="E25" s="40"/>
      <c r="F25" s="40"/>
      <c r="G25" s="40"/>
      <c r="H25" s="40"/>
      <c r="I25" s="40"/>
      <c r="J25" s="40"/>
      <c r="K25" s="40"/>
      <c r="L25" s="336" t="s">
        <v>42</v>
      </c>
      <c r="M25" s="336"/>
      <c r="N25" s="336"/>
      <c r="O25" s="336"/>
      <c r="P25" s="40"/>
      <c r="Q25" s="40"/>
      <c r="R25" s="40"/>
      <c r="S25" s="40"/>
      <c r="T25" s="40"/>
      <c r="U25" s="40"/>
      <c r="V25" s="40"/>
      <c r="W25" s="336" t="s">
        <v>43</v>
      </c>
      <c r="X25" s="336"/>
      <c r="Y25" s="336"/>
      <c r="Z25" s="336"/>
      <c r="AA25" s="336"/>
      <c r="AB25" s="336"/>
      <c r="AC25" s="336"/>
      <c r="AD25" s="336"/>
      <c r="AE25" s="336"/>
      <c r="AF25" s="40"/>
      <c r="AG25" s="40"/>
      <c r="AH25" s="40"/>
      <c r="AI25" s="40"/>
      <c r="AJ25" s="40"/>
      <c r="AK25" s="336" t="s">
        <v>44</v>
      </c>
      <c r="AL25" s="336"/>
      <c r="AM25" s="336"/>
      <c r="AN25" s="336"/>
      <c r="AO25" s="336"/>
      <c r="AP25" s="40"/>
      <c r="AQ25" s="43"/>
      <c r="BE25" s="327"/>
    </row>
    <row r="26" spans="2:57" s="2" customFormat="1" ht="14.45" customHeight="1">
      <c r="B26" s="45"/>
      <c r="C26" s="46"/>
      <c r="D26" s="47" t="s">
        <v>45</v>
      </c>
      <c r="E26" s="46"/>
      <c r="F26" s="47" t="s">
        <v>46</v>
      </c>
      <c r="G26" s="46"/>
      <c r="H26" s="46"/>
      <c r="I26" s="46"/>
      <c r="J26" s="46"/>
      <c r="K26" s="46"/>
      <c r="L26" s="337">
        <v>0.21</v>
      </c>
      <c r="M26" s="338"/>
      <c r="N26" s="338"/>
      <c r="O26" s="338"/>
      <c r="P26" s="46"/>
      <c r="Q26" s="46"/>
      <c r="R26" s="46"/>
      <c r="S26" s="46"/>
      <c r="T26" s="46"/>
      <c r="U26" s="46"/>
      <c r="V26" s="46"/>
      <c r="W26" s="339">
        <f>ROUND(AZ51,2)</f>
        <v>0</v>
      </c>
      <c r="X26" s="338"/>
      <c r="Y26" s="338"/>
      <c r="Z26" s="338"/>
      <c r="AA26" s="338"/>
      <c r="AB26" s="338"/>
      <c r="AC26" s="338"/>
      <c r="AD26" s="338"/>
      <c r="AE26" s="338"/>
      <c r="AF26" s="46"/>
      <c r="AG26" s="46"/>
      <c r="AH26" s="46"/>
      <c r="AI26" s="46"/>
      <c r="AJ26" s="46"/>
      <c r="AK26" s="339">
        <f>ROUND(AV51,2)</f>
        <v>0</v>
      </c>
      <c r="AL26" s="338"/>
      <c r="AM26" s="338"/>
      <c r="AN26" s="338"/>
      <c r="AO26" s="338"/>
      <c r="AP26" s="46"/>
      <c r="AQ26" s="48"/>
      <c r="BE26" s="327"/>
    </row>
    <row r="27" spans="2:57" s="2" customFormat="1" ht="14.45" customHeight="1">
      <c r="B27" s="45"/>
      <c r="C27" s="46"/>
      <c r="D27" s="46"/>
      <c r="E27" s="46"/>
      <c r="F27" s="47" t="s">
        <v>47</v>
      </c>
      <c r="G27" s="46"/>
      <c r="H27" s="46"/>
      <c r="I27" s="46"/>
      <c r="J27" s="46"/>
      <c r="K27" s="46"/>
      <c r="L27" s="337">
        <v>0.15</v>
      </c>
      <c r="M27" s="338"/>
      <c r="N27" s="338"/>
      <c r="O27" s="338"/>
      <c r="P27" s="46"/>
      <c r="Q27" s="46"/>
      <c r="R27" s="46"/>
      <c r="S27" s="46"/>
      <c r="T27" s="46"/>
      <c r="U27" s="46"/>
      <c r="V27" s="46"/>
      <c r="W27" s="339">
        <f>ROUND(BA51,2)</f>
        <v>0</v>
      </c>
      <c r="X27" s="338"/>
      <c r="Y27" s="338"/>
      <c r="Z27" s="338"/>
      <c r="AA27" s="338"/>
      <c r="AB27" s="338"/>
      <c r="AC27" s="338"/>
      <c r="AD27" s="338"/>
      <c r="AE27" s="338"/>
      <c r="AF27" s="46"/>
      <c r="AG27" s="46"/>
      <c r="AH27" s="46"/>
      <c r="AI27" s="46"/>
      <c r="AJ27" s="46"/>
      <c r="AK27" s="339">
        <f>ROUND(AW51,2)</f>
        <v>0</v>
      </c>
      <c r="AL27" s="338"/>
      <c r="AM27" s="338"/>
      <c r="AN27" s="338"/>
      <c r="AO27" s="338"/>
      <c r="AP27" s="46"/>
      <c r="AQ27" s="48"/>
      <c r="BE27" s="327"/>
    </row>
    <row r="28" spans="2:57" s="2" customFormat="1" ht="14.45" customHeight="1" hidden="1">
      <c r="B28" s="45"/>
      <c r="C28" s="46"/>
      <c r="D28" s="46"/>
      <c r="E28" s="46"/>
      <c r="F28" s="47" t="s">
        <v>48</v>
      </c>
      <c r="G28" s="46"/>
      <c r="H28" s="46"/>
      <c r="I28" s="46"/>
      <c r="J28" s="46"/>
      <c r="K28" s="46"/>
      <c r="L28" s="337">
        <v>0.21</v>
      </c>
      <c r="M28" s="338"/>
      <c r="N28" s="338"/>
      <c r="O28" s="338"/>
      <c r="P28" s="46"/>
      <c r="Q28" s="46"/>
      <c r="R28" s="46"/>
      <c r="S28" s="46"/>
      <c r="T28" s="46"/>
      <c r="U28" s="46"/>
      <c r="V28" s="46"/>
      <c r="W28" s="339">
        <f>ROUND(BB51,2)</f>
        <v>0</v>
      </c>
      <c r="X28" s="338"/>
      <c r="Y28" s="338"/>
      <c r="Z28" s="338"/>
      <c r="AA28" s="338"/>
      <c r="AB28" s="338"/>
      <c r="AC28" s="338"/>
      <c r="AD28" s="338"/>
      <c r="AE28" s="338"/>
      <c r="AF28" s="46"/>
      <c r="AG28" s="46"/>
      <c r="AH28" s="46"/>
      <c r="AI28" s="46"/>
      <c r="AJ28" s="46"/>
      <c r="AK28" s="339">
        <v>0</v>
      </c>
      <c r="AL28" s="338"/>
      <c r="AM28" s="338"/>
      <c r="AN28" s="338"/>
      <c r="AO28" s="338"/>
      <c r="AP28" s="46"/>
      <c r="AQ28" s="48"/>
      <c r="BE28" s="327"/>
    </row>
    <row r="29" spans="2:57" s="2" customFormat="1" ht="14.45" customHeight="1" hidden="1">
      <c r="B29" s="45"/>
      <c r="C29" s="46"/>
      <c r="D29" s="46"/>
      <c r="E29" s="46"/>
      <c r="F29" s="47" t="s">
        <v>49</v>
      </c>
      <c r="G29" s="46"/>
      <c r="H29" s="46"/>
      <c r="I29" s="46"/>
      <c r="J29" s="46"/>
      <c r="K29" s="46"/>
      <c r="L29" s="337">
        <v>0.15</v>
      </c>
      <c r="M29" s="338"/>
      <c r="N29" s="338"/>
      <c r="O29" s="338"/>
      <c r="P29" s="46"/>
      <c r="Q29" s="46"/>
      <c r="R29" s="46"/>
      <c r="S29" s="46"/>
      <c r="T29" s="46"/>
      <c r="U29" s="46"/>
      <c r="V29" s="46"/>
      <c r="W29" s="339">
        <f>ROUND(BC51,2)</f>
        <v>0</v>
      </c>
      <c r="X29" s="338"/>
      <c r="Y29" s="338"/>
      <c r="Z29" s="338"/>
      <c r="AA29" s="338"/>
      <c r="AB29" s="338"/>
      <c r="AC29" s="338"/>
      <c r="AD29" s="338"/>
      <c r="AE29" s="338"/>
      <c r="AF29" s="46"/>
      <c r="AG29" s="46"/>
      <c r="AH29" s="46"/>
      <c r="AI29" s="46"/>
      <c r="AJ29" s="46"/>
      <c r="AK29" s="339">
        <v>0</v>
      </c>
      <c r="AL29" s="338"/>
      <c r="AM29" s="338"/>
      <c r="AN29" s="338"/>
      <c r="AO29" s="338"/>
      <c r="AP29" s="46"/>
      <c r="AQ29" s="48"/>
      <c r="BE29" s="327"/>
    </row>
    <row r="30" spans="2:57" s="2" customFormat="1" ht="14.45" customHeight="1" hidden="1">
      <c r="B30" s="45"/>
      <c r="C30" s="46"/>
      <c r="D30" s="46"/>
      <c r="E30" s="46"/>
      <c r="F30" s="47" t="s">
        <v>50</v>
      </c>
      <c r="G30" s="46"/>
      <c r="H30" s="46"/>
      <c r="I30" s="46"/>
      <c r="J30" s="46"/>
      <c r="K30" s="46"/>
      <c r="L30" s="337">
        <v>0</v>
      </c>
      <c r="M30" s="338"/>
      <c r="N30" s="338"/>
      <c r="O30" s="338"/>
      <c r="P30" s="46"/>
      <c r="Q30" s="46"/>
      <c r="R30" s="46"/>
      <c r="S30" s="46"/>
      <c r="T30" s="46"/>
      <c r="U30" s="46"/>
      <c r="V30" s="46"/>
      <c r="W30" s="339">
        <f>ROUND(BD51,2)</f>
        <v>0</v>
      </c>
      <c r="X30" s="338"/>
      <c r="Y30" s="338"/>
      <c r="Z30" s="338"/>
      <c r="AA30" s="338"/>
      <c r="AB30" s="338"/>
      <c r="AC30" s="338"/>
      <c r="AD30" s="338"/>
      <c r="AE30" s="338"/>
      <c r="AF30" s="46"/>
      <c r="AG30" s="46"/>
      <c r="AH30" s="46"/>
      <c r="AI30" s="46"/>
      <c r="AJ30" s="46"/>
      <c r="AK30" s="339">
        <v>0</v>
      </c>
      <c r="AL30" s="338"/>
      <c r="AM30" s="338"/>
      <c r="AN30" s="338"/>
      <c r="AO30" s="338"/>
      <c r="AP30" s="46"/>
      <c r="AQ30" s="48"/>
      <c r="BE30" s="327"/>
    </row>
    <row r="31" spans="2:57" s="1" customFormat="1" ht="6.95" customHeight="1">
      <c r="B31" s="39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3"/>
      <c r="BE31" s="327"/>
    </row>
    <row r="32" spans="2:57" s="1" customFormat="1" ht="25.9" customHeight="1">
      <c r="B32" s="39"/>
      <c r="C32" s="49"/>
      <c r="D32" s="50" t="s">
        <v>51</v>
      </c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2" t="s">
        <v>52</v>
      </c>
      <c r="U32" s="51"/>
      <c r="V32" s="51"/>
      <c r="W32" s="51"/>
      <c r="X32" s="340" t="s">
        <v>53</v>
      </c>
      <c r="Y32" s="341"/>
      <c r="Z32" s="341"/>
      <c r="AA32" s="341"/>
      <c r="AB32" s="341"/>
      <c r="AC32" s="51"/>
      <c r="AD32" s="51"/>
      <c r="AE32" s="51"/>
      <c r="AF32" s="51"/>
      <c r="AG32" s="51"/>
      <c r="AH32" s="51"/>
      <c r="AI32" s="51"/>
      <c r="AJ32" s="51"/>
      <c r="AK32" s="342">
        <f>SUM(AK23:AK30)</f>
        <v>0</v>
      </c>
      <c r="AL32" s="341"/>
      <c r="AM32" s="341"/>
      <c r="AN32" s="341"/>
      <c r="AO32" s="343"/>
      <c r="AP32" s="49"/>
      <c r="AQ32" s="53"/>
      <c r="BE32" s="327"/>
    </row>
    <row r="33" spans="2:43" s="1" customFormat="1" ht="6.95" customHeight="1">
      <c r="B33" s="39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3"/>
    </row>
    <row r="34" spans="2:43" s="1" customFormat="1" ht="6.95" customHeight="1">
      <c r="B34" s="54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6"/>
    </row>
    <row r="38" spans="2:44" s="1" customFormat="1" ht="6.95" customHeight="1">
      <c r="B38" s="57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9"/>
    </row>
    <row r="39" spans="2:44" s="1" customFormat="1" ht="36.95" customHeight="1">
      <c r="B39" s="39"/>
      <c r="C39" s="60" t="s">
        <v>54</v>
      </c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59"/>
    </row>
    <row r="40" spans="2:44" s="1" customFormat="1" ht="6.95" customHeight="1">
      <c r="B40" s="39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59"/>
    </row>
    <row r="41" spans="2:44" s="3" customFormat="1" ht="14.45" customHeight="1">
      <c r="B41" s="62"/>
      <c r="C41" s="63" t="s">
        <v>15</v>
      </c>
      <c r="D41" s="64"/>
      <c r="E41" s="64"/>
      <c r="F41" s="64"/>
      <c r="G41" s="64"/>
      <c r="H41" s="64"/>
      <c r="I41" s="64"/>
      <c r="J41" s="64"/>
      <c r="K41" s="64"/>
      <c r="L41" s="64" t="str">
        <f>K5</f>
        <v>HRONOV</v>
      </c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5"/>
    </row>
    <row r="42" spans="2:44" s="4" customFormat="1" ht="36.95" customHeight="1">
      <c r="B42" s="66"/>
      <c r="C42" s="67" t="s">
        <v>18</v>
      </c>
      <c r="D42" s="68"/>
      <c r="E42" s="68"/>
      <c r="F42" s="68"/>
      <c r="G42" s="68"/>
      <c r="H42" s="68"/>
      <c r="I42" s="68"/>
      <c r="J42" s="68"/>
      <c r="K42" s="68"/>
      <c r="L42" s="344" t="str">
        <f>K6</f>
        <v>Zlepšení praktické připravenosti technických oborů</v>
      </c>
      <c r="M42" s="345"/>
      <c r="N42" s="345"/>
      <c r="O42" s="345"/>
      <c r="P42" s="345"/>
      <c r="Q42" s="345"/>
      <c r="R42" s="345"/>
      <c r="S42" s="345"/>
      <c r="T42" s="345"/>
      <c r="U42" s="345"/>
      <c r="V42" s="345"/>
      <c r="W42" s="345"/>
      <c r="X42" s="345"/>
      <c r="Y42" s="345"/>
      <c r="Z42" s="345"/>
      <c r="AA42" s="345"/>
      <c r="AB42" s="345"/>
      <c r="AC42" s="345"/>
      <c r="AD42" s="345"/>
      <c r="AE42" s="345"/>
      <c r="AF42" s="345"/>
      <c r="AG42" s="345"/>
      <c r="AH42" s="345"/>
      <c r="AI42" s="345"/>
      <c r="AJ42" s="345"/>
      <c r="AK42" s="345"/>
      <c r="AL42" s="345"/>
      <c r="AM42" s="345"/>
      <c r="AN42" s="345"/>
      <c r="AO42" s="345"/>
      <c r="AP42" s="68"/>
      <c r="AQ42" s="68"/>
      <c r="AR42" s="69"/>
    </row>
    <row r="43" spans="2:44" s="1" customFormat="1" ht="6.95" customHeight="1">
      <c r="B43" s="39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59"/>
    </row>
    <row r="44" spans="2:44" s="1" customFormat="1" ht="13.5">
      <c r="B44" s="39"/>
      <c r="C44" s="63" t="s">
        <v>25</v>
      </c>
      <c r="D44" s="61"/>
      <c r="E44" s="61"/>
      <c r="F44" s="61"/>
      <c r="G44" s="61"/>
      <c r="H44" s="61"/>
      <c r="I44" s="61"/>
      <c r="J44" s="61"/>
      <c r="K44" s="61"/>
      <c r="L44" s="70" t="str">
        <f>IF(K8="","",K8)</f>
        <v xml:space="preserve">SPŠ Hronov,Vrchlického 538 </v>
      </c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3" t="s">
        <v>27</v>
      </c>
      <c r="AJ44" s="61"/>
      <c r="AK44" s="61"/>
      <c r="AL44" s="61"/>
      <c r="AM44" s="346" t="str">
        <f>IF(AN8="","",AN8)</f>
        <v>13. 11. 2016</v>
      </c>
      <c r="AN44" s="346"/>
      <c r="AO44" s="61"/>
      <c r="AP44" s="61"/>
      <c r="AQ44" s="61"/>
      <c r="AR44" s="59"/>
    </row>
    <row r="45" spans="2:44" s="1" customFormat="1" ht="6.95" customHeight="1">
      <c r="B45" s="39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59"/>
    </row>
    <row r="46" spans="2:56" s="1" customFormat="1" ht="13.5">
      <c r="B46" s="39"/>
      <c r="C46" s="63" t="s">
        <v>31</v>
      </c>
      <c r="D46" s="61"/>
      <c r="E46" s="61"/>
      <c r="F46" s="61"/>
      <c r="G46" s="61"/>
      <c r="H46" s="61"/>
      <c r="I46" s="61"/>
      <c r="J46" s="61"/>
      <c r="K46" s="61"/>
      <c r="L46" s="64" t="str">
        <f>IF(E11="","",E11)</f>
        <v>Královéhradecký kraj  Pivovarské nám.1245</v>
      </c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3" t="s">
        <v>37</v>
      </c>
      <c r="AJ46" s="61"/>
      <c r="AK46" s="61"/>
      <c r="AL46" s="61"/>
      <c r="AM46" s="347" t="str">
        <f>IF(E17="","",E17)</f>
        <v>Obchodní projekt Hradec Králové v.o.s.</v>
      </c>
      <c r="AN46" s="347"/>
      <c r="AO46" s="347"/>
      <c r="AP46" s="347"/>
      <c r="AQ46" s="61"/>
      <c r="AR46" s="59"/>
      <c r="AS46" s="348" t="s">
        <v>55</v>
      </c>
      <c r="AT46" s="349"/>
      <c r="AU46" s="72"/>
      <c r="AV46" s="72"/>
      <c r="AW46" s="72"/>
      <c r="AX46" s="72"/>
      <c r="AY46" s="72"/>
      <c r="AZ46" s="72"/>
      <c r="BA46" s="72"/>
      <c r="BB46" s="72"/>
      <c r="BC46" s="72"/>
      <c r="BD46" s="73"/>
    </row>
    <row r="47" spans="2:56" s="1" customFormat="1" ht="13.5">
      <c r="B47" s="39"/>
      <c r="C47" s="63" t="s">
        <v>35</v>
      </c>
      <c r="D47" s="61"/>
      <c r="E47" s="61"/>
      <c r="F47" s="61"/>
      <c r="G47" s="61"/>
      <c r="H47" s="61"/>
      <c r="I47" s="61"/>
      <c r="J47" s="61"/>
      <c r="K47" s="61"/>
      <c r="L47" s="64" t="str">
        <f>IF(E14="Vyplň údaj","",E14)</f>
        <v/>
      </c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59"/>
      <c r="AS47" s="350"/>
      <c r="AT47" s="351"/>
      <c r="AU47" s="74"/>
      <c r="AV47" s="74"/>
      <c r="AW47" s="74"/>
      <c r="AX47" s="74"/>
      <c r="AY47" s="74"/>
      <c r="AZ47" s="74"/>
      <c r="BA47" s="74"/>
      <c r="BB47" s="74"/>
      <c r="BC47" s="74"/>
      <c r="BD47" s="75"/>
    </row>
    <row r="48" spans="2:56" s="1" customFormat="1" ht="10.9" customHeight="1">
      <c r="B48" s="39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59"/>
      <c r="AS48" s="352"/>
      <c r="AT48" s="353"/>
      <c r="AU48" s="40"/>
      <c r="AV48" s="40"/>
      <c r="AW48" s="40"/>
      <c r="AX48" s="40"/>
      <c r="AY48" s="40"/>
      <c r="AZ48" s="40"/>
      <c r="BA48" s="40"/>
      <c r="BB48" s="40"/>
      <c r="BC48" s="40"/>
      <c r="BD48" s="76"/>
    </row>
    <row r="49" spans="2:56" s="1" customFormat="1" ht="29.25" customHeight="1">
      <c r="B49" s="39"/>
      <c r="C49" s="354" t="s">
        <v>56</v>
      </c>
      <c r="D49" s="355"/>
      <c r="E49" s="355"/>
      <c r="F49" s="355"/>
      <c r="G49" s="355"/>
      <c r="H49" s="77"/>
      <c r="I49" s="356" t="s">
        <v>57</v>
      </c>
      <c r="J49" s="355"/>
      <c r="K49" s="355"/>
      <c r="L49" s="355"/>
      <c r="M49" s="355"/>
      <c r="N49" s="355"/>
      <c r="O49" s="355"/>
      <c r="P49" s="355"/>
      <c r="Q49" s="355"/>
      <c r="R49" s="355"/>
      <c r="S49" s="355"/>
      <c r="T49" s="355"/>
      <c r="U49" s="355"/>
      <c r="V49" s="355"/>
      <c r="W49" s="355"/>
      <c r="X49" s="355"/>
      <c r="Y49" s="355"/>
      <c r="Z49" s="355"/>
      <c r="AA49" s="355"/>
      <c r="AB49" s="355"/>
      <c r="AC49" s="355"/>
      <c r="AD49" s="355"/>
      <c r="AE49" s="355"/>
      <c r="AF49" s="355"/>
      <c r="AG49" s="357" t="s">
        <v>58</v>
      </c>
      <c r="AH49" s="355"/>
      <c r="AI49" s="355"/>
      <c r="AJ49" s="355"/>
      <c r="AK49" s="355"/>
      <c r="AL49" s="355"/>
      <c r="AM49" s="355"/>
      <c r="AN49" s="356" t="s">
        <v>59</v>
      </c>
      <c r="AO49" s="355"/>
      <c r="AP49" s="355"/>
      <c r="AQ49" s="78" t="s">
        <v>60</v>
      </c>
      <c r="AR49" s="59"/>
      <c r="AS49" s="79" t="s">
        <v>61</v>
      </c>
      <c r="AT49" s="80" t="s">
        <v>62</v>
      </c>
      <c r="AU49" s="80" t="s">
        <v>63</v>
      </c>
      <c r="AV49" s="80" t="s">
        <v>64</v>
      </c>
      <c r="AW49" s="80" t="s">
        <v>65</v>
      </c>
      <c r="AX49" s="80" t="s">
        <v>66</v>
      </c>
      <c r="AY49" s="80" t="s">
        <v>67</v>
      </c>
      <c r="AZ49" s="80" t="s">
        <v>68</v>
      </c>
      <c r="BA49" s="80" t="s">
        <v>69</v>
      </c>
      <c r="BB49" s="80" t="s">
        <v>70</v>
      </c>
      <c r="BC49" s="80" t="s">
        <v>71</v>
      </c>
      <c r="BD49" s="81" t="s">
        <v>72</v>
      </c>
    </row>
    <row r="50" spans="2:56" s="1" customFormat="1" ht="10.9" customHeight="1">
      <c r="B50" s="39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59"/>
      <c r="AS50" s="82"/>
      <c r="AT50" s="83"/>
      <c r="AU50" s="83"/>
      <c r="AV50" s="83"/>
      <c r="AW50" s="83"/>
      <c r="AX50" s="83"/>
      <c r="AY50" s="83"/>
      <c r="AZ50" s="83"/>
      <c r="BA50" s="83"/>
      <c r="BB50" s="83"/>
      <c r="BC50" s="83"/>
      <c r="BD50" s="84"/>
    </row>
    <row r="51" spans="2:90" s="4" customFormat="1" ht="32.45" customHeight="1">
      <c r="B51" s="66"/>
      <c r="C51" s="85" t="s">
        <v>73</v>
      </c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361">
        <f>ROUND(SUM(AG52:AG55),2)</f>
        <v>0</v>
      </c>
      <c r="AH51" s="361"/>
      <c r="AI51" s="361"/>
      <c r="AJ51" s="361"/>
      <c r="AK51" s="361"/>
      <c r="AL51" s="361"/>
      <c r="AM51" s="361"/>
      <c r="AN51" s="362">
        <f>SUM(AG51,AT51)</f>
        <v>0</v>
      </c>
      <c r="AO51" s="362"/>
      <c r="AP51" s="362"/>
      <c r="AQ51" s="87" t="s">
        <v>22</v>
      </c>
      <c r="AR51" s="69"/>
      <c r="AS51" s="88">
        <f>ROUND(SUM(AS52:AS55),2)</f>
        <v>0</v>
      </c>
      <c r="AT51" s="89">
        <f>ROUND(SUM(AV51:AW51),2)</f>
        <v>0</v>
      </c>
      <c r="AU51" s="90">
        <f>ROUND(SUM(AU52:AU55),5)</f>
        <v>0</v>
      </c>
      <c r="AV51" s="89">
        <f>ROUND(AZ51*L26,2)</f>
        <v>0</v>
      </c>
      <c r="AW51" s="89">
        <f>ROUND(BA51*L27,2)</f>
        <v>0</v>
      </c>
      <c r="AX51" s="89">
        <f>ROUND(BB51*L26,2)</f>
        <v>0</v>
      </c>
      <c r="AY51" s="89">
        <f>ROUND(BC51*L27,2)</f>
        <v>0</v>
      </c>
      <c r="AZ51" s="89">
        <f>ROUND(SUM(AZ52:AZ55),2)</f>
        <v>0</v>
      </c>
      <c r="BA51" s="89">
        <f>ROUND(SUM(BA52:BA55),2)</f>
        <v>0</v>
      </c>
      <c r="BB51" s="89">
        <f>ROUND(SUM(BB52:BB55),2)</f>
        <v>0</v>
      </c>
      <c r="BC51" s="89">
        <f>ROUND(SUM(BC52:BC55),2)</f>
        <v>0</v>
      </c>
      <c r="BD51" s="91">
        <f>ROUND(SUM(BD52:BD55),2)</f>
        <v>0</v>
      </c>
      <c r="BS51" s="92" t="s">
        <v>74</v>
      </c>
      <c r="BT51" s="92" t="s">
        <v>75</v>
      </c>
      <c r="BU51" s="93" t="s">
        <v>76</v>
      </c>
      <c r="BV51" s="92" t="s">
        <v>77</v>
      </c>
      <c r="BW51" s="92" t="s">
        <v>7</v>
      </c>
      <c r="BX51" s="92" t="s">
        <v>78</v>
      </c>
      <c r="CL51" s="92" t="s">
        <v>22</v>
      </c>
    </row>
    <row r="52" spans="1:91" s="5" customFormat="1" ht="37.5" customHeight="1">
      <c r="A52" s="94" t="s">
        <v>79</v>
      </c>
      <c r="B52" s="95"/>
      <c r="C52" s="96"/>
      <c r="D52" s="360" t="s">
        <v>80</v>
      </c>
      <c r="E52" s="360"/>
      <c r="F52" s="360"/>
      <c r="G52" s="360"/>
      <c r="H52" s="360"/>
      <c r="I52" s="97"/>
      <c r="J52" s="360" t="s">
        <v>81</v>
      </c>
      <c r="K52" s="360"/>
      <c r="L52" s="360"/>
      <c r="M52" s="360"/>
      <c r="N52" s="360"/>
      <c r="O52" s="360"/>
      <c r="P52" s="360"/>
      <c r="Q52" s="360"/>
      <c r="R52" s="360"/>
      <c r="S52" s="360"/>
      <c r="T52" s="360"/>
      <c r="U52" s="360"/>
      <c r="V52" s="360"/>
      <c r="W52" s="360"/>
      <c r="X52" s="360"/>
      <c r="Y52" s="360"/>
      <c r="Z52" s="360"/>
      <c r="AA52" s="360"/>
      <c r="AB52" s="360"/>
      <c r="AC52" s="360"/>
      <c r="AD52" s="360"/>
      <c r="AE52" s="360"/>
      <c r="AF52" s="360"/>
      <c r="AG52" s="358">
        <f>'HRONOV 1 - SO-01-Vlastní ...'!J27</f>
        <v>0</v>
      </c>
      <c r="AH52" s="359"/>
      <c r="AI52" s="359"/>
      <c r="AJ52" s="359"/>
      <c r="AK52" s="359"/>
      <c r="AL52" s="359"/>
      <c r="AM52" s="359"/>
      <c r="AN52" s="358">
        <f>SUM(AG52,AT52)</f>
        <v>0</v>
      </c>
      <c r="AO52" s="359"/>
      <c r="AP52" s="359"/>
      <c r="AQ52" s="98" t="s">
        <v>82</v>
      </c>
      <c r="AR52" s="99"/>
      <c r="AS52" s="100">
        <v>0</v>
      </c>
      <c r="AT52" s="101">
        <f>ROUND(SUM(AV52:AW52),2)</f>
        <v>0</v>
      </c>
      <c r="AU52" s="102">
        <f>'HRONOV 1 - SO-01-Vlastní ...'!P102</f>
        <v>0</v>
      </c>
      <c r="AV52" s="101">
        <f>'HRONOV 1 - SO-01-Vlastní ...'!J30</f>
        <v>0</v>
      </c>
      <c r="AW52" s="101">
        <f>'HRONOV 1 - SO-01-Vlastní ...'!J31</f>
        <v>0</v>
      </c>
      <c r="AX52" s="101">
        <f>'HRONOV 1 - SO-01-Vlastní ...'!J32</f>
        <v>0</v>
      </c>
      <c r="AY52" s="101">
        <f>'HRONOV 1 - SO-01-Vlastní ...'!J33</f>
        <v>0</v>
      </c>
      <c r="AZ52" s="101">
        <f>'HRONOV 1 - SO-01-Vlastní ...'!F30</f>
        <v>0</v>
      </c>
      <c r="BA52" s="101">
        <f>'HRONOV 1 - SO-01-Vlastní ...'!F31</f>
        <v>0</v>
      </c>
      <c r="BB52" s="101">
        <f>'HRONOV 1 - SO-01-Vlastní ...'!F32</f>
        <v>0</v>
      </c>
      <c r="BC52" s="101">
        <f>'HRONOV 1 - SO-01-Vlastní ...'!F33</f>
        <v>0</v>
      </c>
      <c r="BD52" s="103">
        <f>'HRONOV 1 - SO-01-Vlastní ...'!F34</f>
        <v>0</v>
      </c>
      <c r="BT52" s="104" t="s">
        <v>24</v>
      </c>
      <c r="BV52" s="104" t="s">
        <v>77</v>
      </c>
      <c r="BW52" s="104" t="s">
        <v>83</v>
      </c>
      <c r="BX52" s="104" t="s">
        <v>7</v>
      </c>
      <c r="CL52" s="104" t="s">
        <v>22</v>
      </c>
      <c r="CM52" s="104" t="s">
        <v>84</v>
      </c>
    </row>
    <row r="53" spans="1:91" s="5" customFormat="1" ht="37.5" customHeight="1">
      <c r="A53" s="94" t="s">
        <v>79</v>
      </c>
      <c r="B53" s="95"/>
      <c r="C53" s="96"/>
      <c r="D53" s="360" t="s">
        <v>85</v>
      </c>
      <c r="E53" s="360"/>
      <c r="F53" s="360"/>
      <c r="G53" s="360"/>
      <c r="H53" s="360"/>
      <c r="I53" s="97"/>
      <c r="J53" s="360" t="s">
        <v>86</v>
      </c>
      <c r="K53" s="360"/>
      <c r="L53" s="360"/>
      <c r="M53" s="360"/>
      <c r="N53" s="360"/>
      <c r="O53" s="360"/>
      <c r="P53" s="360"/>
      <c r="Q53" s="360"/>
      <c r="R53" s="360"/>
      <c r="S53" s="360"/>
      <c r="T53" s="360"/>
      <c r="U53" s="360"/>
      <c r="V53" s="360"/>
      <c r="W53" s="360"/>
      <c r="X53" s="360"/>
      <c r="Y53" s="360"/>
      <c r="Z53" s="360"/>
      <c r="AA53" s="360"/>
      <c r="AB53" s="360"/>
      <c r="AC53" s="360"/>
      <c r="AD53" s="360"/>
      <c r="AE53" s="360"/>
      <c r="AF53" s="360"/>
      <c r="AG53" s="358">
        <f>'HRONOV 2 - SO-02-Rekonstr...'!J27</f>
        <v>0</v>
      </c>
      <c r="AH53" s="359"/>
      <c r="AI53" s="359"/>
      <c r="AJ53" s="359"/>
      <c r="AK53" s="359"/>
      <c r="AL53" s="359"/>
      <c r="AM53" s="359"/>
      <c r="AN53" s="358">
        <f>SUM(AG53,AT53)</f>
        <v>0</v>
      </c>
      <c r="AO53" s="359"/>
      <c r="AP53" s="359"/>
      <c r="AQ53" s="98" t="s">
        <v>82</v>
      </c>
      <c r="AR53" s="99"/>
      <c r="AS53" s="100">
        <v>0</v>
      </c>
      <c r="AT53" s="101">
        <f>ROUND(SUM(AV53:AW53),2)</f>
        <v>0</v>
      </c>
      <c r="AU53" s="102">
        <f>'HRONOV 2 - SO-02-Rekonstr...'!P93</f>
        <v>0</v>
      </c>
      <c r="AV53" s="101">
        <f>'HRONOV 2 - SO-02-Rekonstr...'!J30</f>
        <v>0</v>
      </c>
      <c r="AW53" s="101">
        <f>'HRONOV 2 - SO-02-Rekonstr...'!J31</f>
        <v>0</v>
      </c>
      <c r="AX53" s="101">
        <f>'HRONOV 2 - SO-02-Rekonstr...'!J32</f>
        <v>0</v>
      </c>
      <c r="AY53" s="101">
        <f>'HRONOV 2 - SO-02-Rekonstr...'!J33</f>
        <v>0</v>
      </c>
      <c r="AZ53" s="101">
        <f>'HRONOV 2 - SO-02-Rekonstr...'!F30</f>
        <v>0</v>
      </c>
      <c r="BA53" s="101">
        <f>'HRONOV 2 - SO-02-Rekonstr...'!F31</f>
        <v>0</v>
      </c>
      <c r="BB53" s="101">
        <f>'HRONOV 2 - SO-02-Rekonstr...'!F32</f>
        <v>0</v>
      </c>
      <c r="BC53" s="101">
        <f>'HRONOV 2 - SO-02-Rekonstr...'!F33</f>
        <v>0</v>
      </c>
      <c r="BD53" s="103">
        <f>'HRONOV 2 - SO-02-Rekonstr...'!F34</f>
        <v>0</v>
      </c>
      <c r="BT53" s="104" t="s">
        <v>24</v>
      </c>
      <c r="BV53" s="104" t="s">
        <v>77</v>
      </c>
      <c r="BW53" s="104" t="s">
        <v>87</v>
      </c>
      <c r="BX53" s="104" t="s">
        <v>7</v>
      </c>
      <c r="CL53" s="104" t="s">
        <v>22</v>
      </c>
      <c r="CM53" s="104" t="s">
        <v>84</v>
      </c>
    </row>
    <row r="54" spans="1:91" s="5" customFormat="1" ht="37.5" customHeight="1">
      <c r="A54" s="94" t="s">
        <v>79</v>
      </c>
      <c r="B54" s="95"/>
      <c r="C54" s="96"/>
      <c r="D54" s="360" t="s">
        <v>88</v>
      </c>
      <c r="E54" s="360"/>
      <c r="F54" s="360"/>
      <c r="G54" s="360"/>
      <c r="H54" s="360"/>
      <c r="I54" s="97"/>
      <c r="J54" s="360" t="s">
        <v>89</v>
      </c>
      <c r="K54" s="360"/>
      <c r="L54" s="360"/>
      <c r="M54" s="360"/>
      <c r="N54" s="360"/>
      <c r="O54" s="360"/>
      <c r="P54" s="360"/>
      <c r="Q54" s="360"/>
      <c r="R54" s="360"/>
      <c r="S54" s="360"/>
      <c r="T54" s="360"/>
      <c r="U54" s="360"/>
      <c r="V54" s="360"/>
      <c r="W54" s="360"/>
      <c r="X54" s="360"/>
      <c r="Y54" s="360"/>
      <c r="Z54" s="360"/>
      <c r="AA54" s="360"/>
      <c r="AB54" s="360"/>
      <c r="AC54" s="360"/>
      <c r="AD54" s="360"/>
      <c r="AE54" s="360"/>
      <c r="AF54" s="360"/>
      <c r="AG54" s="358">
        <f>'HRONOV 3 - SO-03-Sadové ú...'!J27</f>
        <v>0</v>
      </c>
      <c r="AH54" s="359"/>
      <c r="AI54" s="359"/>
      <c r="AJ54" s="359"/>
      <c r="AK54" s="359"/>
      <c r="AL54" s="359"/>
      <c r="AM54" s="359"/>
      <c r="AN54" s="358">
        <f>SUM(AG54,AT54)</f>
        <v>0</v>
      </c>
      <c r="AO54" s="359"/>
      <c r="AP54" s="359"/>
      <c r="AQ54" s="98" t="s">
        <v>82</v>
      </c>
      <c r="AR54" s="99"/>
      <c r="AS54" s="100">
        <v>0</v>
      </c>
      <c r="AT54" s="101">
        <f>ROUND(SUM(AV54:AW54),2)</f>
        <v>0</v>
      </c>
      <c r="AU54" s="102">
        <f>'HRONOV 3 - SO-03-Sadové ú...'!P78</f>
        <v>0</v>
      </c>
      <c r="AV54" s="101">
        <f>'HRONOV 3 - SO-03-Sadové ú...'!J30</f>
        <v>0</v>
      </c>
      <c r="AW54" s="101">
        <f>'HRONOV 3 - SO-03-Sadové ú...'!J31</f>
        <v>0</v>
      </c>
      <c r="AX54" s="101">
        <f>'HRONOV 3 - SO-03-Sadové ú...'!J32</f>
        <v>0</v>
      </c>
      <c r="AY54" s="101">
        <f>'HRONOV 3 - SO-03-Sadové ú...'!J33</f>
        <v>0</v>
      </c>
      <c r="AZ54" s="101">
        <f>'HRONOV 3 - SO-03-Sadové ú...'!F30</f>
        <v>0</v>
      </c>
      <c r="BA54" s="101">
        <f>'HRONOV 3 - SO-03-Sadové ú...'!F31</f>
        <v>0</v>
      </c>
      <c r="BB54" s="101">
        <f>'HRONOV 3 - SO-03-Sadové ú...'!F32</f>
        <v>0</v>
      </c>
      <c r="BC54" s="101">
        <f>'HRONOV 3 - SO-03-Sadové ú...'!F33</f>
        <v>0</v>
      </c>
      <c r="BD54" s="103">
        <f>'HRONOV 3 - SO-03-Sadové ú...'!F34</f>
        <v>0</v>
      </c>
      <c r="BT54" s="104" t="s">
        <v>24</v>
      </c>
      <c r="BV54" s="104" t="s">
        <v>77</v>
      </c>
      <c r="BW54" s="104" t="s">
        <v>90</v>
      </c>
      <c r="BX54" s="104" t="s">
        <v>7</v>
      </c>
      <c r="CL54" s="104" t="s">
        <v>22</v>
      </c>
      <c r="CM54" s="104" t="s">
        <v>84</v>
      </c>
    </row>
    <row r="55" spans="1:91" s="5" customFormat="1" ht="37.5" customHeight="1">
      <c r="A55" s="94" t="s">
        <v>79</v>
      </c>
      <c r="B55" s="95"/>
      <c r="C55" s="96"/>
      <c r="D55" s="360" t="s">
        <v>91</v>
      </c>
      <c r="E55" s="360"/>
      <c r="F55" s="360"/>
      <c r="G55" s="360"/>
      <c r="H55" s="360"/>
      <c r="I55" s="97"/>
      <c r="J55" s="360" t="s">
        <v>92</v>
      </c>
      <c r="K55" s="360"/>
      <c r="L55" s="360"/>
      <c r="M55" s="360"/>
      <c r="N55" s="360"/>
      <c r="O55" s="360"/>
      <c r="P55" s="360"/>
      <c r="Q55" s="360"/>
      <c r="R55" s="360"/>
      <c r="S55" s="360"/>
      <c r="T55" s="360"/>
      <c r="U55" s="360"/>
      <c r="V55" s="360"/>
      <c r="W55" s="360"/>
      <c r="X55" s="360"/>
      <c r="Y55" s="360"/>
      <c r="Z55" s="360"/>
      <c r="AA55" s="360"/>
      <c r="AB55" s="360"/>
      <c r="AC55" s="360"/>
      <c r="AD55" s="360"/>
      <c r="AE55" s="360"/>
      <c r="AF55" s="360"/>
      <c r="AG55" s="358">
        <f>'HRONOV 4 - SO-04-Stavební...'!J27</f>
        <v>0</v>
      </c>
      <c r="AH55" s="359"/>
      <c r="AI55" s="359"/>
      <c r="AJ55" s="359"/>
      <c r="AK55" s="359"/>
      <c r="AL55" s="359"/>
      <c r="AM55" s="359"/>
      <c r="AN55" s="358">
        <f>SUM(AG55,AT55)</f>
        <v>0</v>
      </c>
      <c r="AO55" s="359"/>
      <c r="AP55" s="359"/>
      <c r="AQ55" s="98" t="s">
        <v>82</v>
      </c>
      <c r="AR55" s="99"/>
      <c r="AS55" s="105">
        <v>0</v>
      </c>
      <c r="AT55" s="106">
        <f>ROUND(SUM(AV55:AW55),2)</f>
        <v>0</v>
      </c>
      <c r="AU55" s="107">
        <f>'HRONOV 4 - SO-04-Stavební...'!P95</f>
        <v>0</v>
      </c>
      <c r="AV55" s="106">
        <f>'HRONOV 4 - SO-04-Stavební...'!J30</f>
        <v>0</v>
      </c>
      <c r="AW55" s="106">
        <f>'HRONOV 4 - SO-04-Stavební...'!J31</f>
        <v>0</v>
      </c>
      <c r="AX55" s="106">
        <f>'HRONOV 4 - SO-04-Stavební...'!J32</f>
        <v>0</v>
      </c>
      <c r="AY55" s="106">
        <f>'HRONOV 4 - SO-04-Stavební...'!J33</f>
        <v>0</v>
      </c>
      <c r="AZ55" s="106">
        <f>'HRONOV 4 - SO-04-Stavební...'!F30</f>
        <v>0</v>
      </c>
      <c r="BA55" s="106">
        <f>'HRONOV 4 - SO-04-Stavební...'!F31</f>
        <v>0</v>
      </c>
      <c r="BB55" s="106">
        <f>'HRONOV 4 - SO-04-Stavební...'!F32</f>
        <v>0</v>
      </c>
      <c r="BC55" s="106">
        <f>'HRONOV 4 - SO-04-Stavební...'!F33</f>
        <v>0</v>
      </c>
      <c r="BD55" s="108">
        <f>'HRONOV 4 - SO-04-Stavební...'!F34</f>
        <v>0</v>
      </c>
      <c r="BT55" s="104" t="s">
        <v>24</v>
      </c>
      <c r="BV55" s="104" t="s">
        <v>77</v>
      </c>
      <c r="BW55" s="104" t="s">
        <v>93</v>
      </c>
      <c r="BX55" s="104" t="s">
        <v>7</v>
      </c>
      <c r="CL55" s="104" t="s">
        <v>22</v>
      </c>
      <c r="CM55" s="104" t="s">
        <v>84</v>
      </c>
    </row>
    <row r="56" spans="2:44" s="1" customFormat="1" ht="30" customHeight="1">
      <c r="B56" s="39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59"/>
    </row>
    <row r="57" spans="2:44" s="1" customFormat="1" ht="6.95" customHeight="1">
      <c r="B57" s="54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9"/>
    </row>
  </sheetData>
  <sheetProtection password="CC35" sheet="1" objects="1" scenarios="1" formatCells="0" formatColumns="0" formatRows="0" sort="0" autoFilter="0"/>
  <mergeCells count="53">
    <mergeCell ref="AG51:AM51"/>
    <mergeCell ref="AN51:AP51"/>
    <mergeCell ref="AR2:BE2"/>
    <mergeCell ref="AN54:AP54"/>
    <mergeCell ref="AG54:AM54"/>
    <mergeCell ref="D54:H54"/>
    <mergeCell ref="J54:AF54"/>
    <mergeCell ref="AN55:AP55"/>
    <mergeCell ref="AG55:AM55"/>
    <mergeCell ref="D55:H55"/>
    <mergeCell ref="J55:AF55"/>
    <mergeCell ref="AN52:AP52"/>
    <mergeCell ref="AG52:AM52"/>
    <mergeCell ref="D52:H52"/>
    <mergeCell ref="J52:AF52"/>
    <mergeCell ref="AN53:AP53"/>
    <mergeCell ref="AG53:AM53"/>
    <mergeCell ref="D53:H53"/>
    <mergeCell ref="J53:AF53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W28:AE28"/>
    <mergeCell ref="AK28:AO28"/>
    <mergeCell ref="L29:O29"/>
    <mergeCell ref="W29:AE29"/>
    <mergeCell ref="AK29:AO2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</mergeCells>
  <hyperlinks>
    <hyperlink ref="K1:S1" location="C2" display="1) Rekapitulace stavby"/>
    <hyperlink ref="W1:AI1" location="C51" display="2) Rekapitulace objektů stavby a soupisů prací"/>
    <hyperlink ref="A52" location="'HRONOV 1 - SO-01-Vlastní ...'!C2" display="/"/>
    <hyperlink ref="A53" location="'HRONOV 2 - SO-02-Rekonstr...'!C2" display="/"/>
    <hyperlink ref="A54" location="'HRONOV 3 - SO-03-Sadové ú...'!C2" display="/"/>
    <hyperlink ref="A55" location="'HRONOV 4 - SO-04-Stavební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332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9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9"/>
      <c r="B1" s="110"/>
      <c r="C1" s="110"/>
      <c r="D1" s="111" t="s">
        <v>1</v>
      </c>
      <c r="E1" s="110"/>
      <c r="F1" s="112" t="s">
        <v>94</v>
      </c>
      <c r="G1" s="371" t="s">
        <v>95</v>
      </c>
      <c r="H1" s="371"/>
      <c r="I1" s="113"/>
      <c r="J1" s="112" t="s">
        <v>96</v>
      </c>
      <c r="K1" s="111" t="s">
        <v>97</v>
      </c>
      <c r="L1" s="112" t="s">
        <v>98</v>
      </c>
      <c r="M1" s="112"/>
      <c r="N1" s="112"/>
      <c r="O1" s="112"/>
      <c r="P1" s="112"/>
      <c r="Q1" s="112"/>
      <c r="R1" s="112"/>
      <c r="S1" s="112"/>
      <c r="T1" s="112"/>
      <c r="U1" s="18"/>
      <c r="V1" s="18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</row>
    <row r="2" spans="3:46" ht="36.95" customHeight="1">
      <c r="L2" s="363"/>
      <c r="M2" s="363"/>
      <c r="N2" s="363"/>
      <c r="O2" s="363"/>
      <c r="P2" s="363"/>
      <c r="Q2" s="363"/>
      <c r="R2" s="363"/>
      <c r="S2" s="363"/>
      <c r="T2" s="363"/>
      <c r="U2" s="363"/>
      <c r="V2" s="363"/>
      <c r="AT2" s="22" t="s">
        <v>83</v>
      </c>
    </row>
    <row r="3" spans="2:46" ht="6.95" customHeight="1">
      <c r="B3" s="23"/>
      <c r="C3" s="24"/>
      <c r="D3" s="24"/>
      <c r="E3" s="24"/>
      <c r="F3" s="24"/>
      <c r="G3" s="24"/>
      <c r="H3" s="24"/>
      <c r="I3" s="114"/>
      <c r="J3" s="24"/>
      <c r="K3" s="25"/>
      <c r="AT3" s="22" t="s">
        <v>84</v>
      </c>
    </row>
    <row r="4" spans="2:46" ht="36.95" customHeight="1">
      <c r="B4" s="26"/>
      <c r="C4" s="27"/>
      <c r="D4" s="28" t="s">
        <v>99</v>
      </c>
      <c r="E4" s="27"/>
      <c r="F4" s="27"/>
      <c r="G4" s="27"/>
      <c r="H4" s="27"/>
      <c r="I4" s="115"/>
      <c r="J4" s="27"/>
      <c r="K4" s="29"/>
      <c r="M4" s="30" t="s">
        <v>12</v>
      </c>
      <c r="AT4" s="22" t="s">
        <v>6</v>
      </c>
    </row>
    <row r="5" spans="2:11" ht="6.95" customHeight="1">
      <c r="B5" s="26"/>
      <c r="C5" s="27"/>
      <c r="D5" s="27"/>
      <c r="E5" s="27"/>
      <c r="F5" s="27"/>
      <c r="G5" s="27"/>
      <c r="H5" s="27"/>
      <c r="I5" s="115"/>
      <c r="J5" s="27"/>
      <c r="K5" s="29"/>
    </row>
    <row r="6" spans="2:11" ht="13.5">
      <c r="B6" s="26"/>
      <c r="C6" s="27"/>
      <c r="D6" s="35" t="s">
        <v>18</v>
      </c>
      <c r="E6" s="27"/>
      <c r="F6" s="27"/>
      <c r="G6" s="27"/>
      <c r="H6" s="27"/>
      <c r="I6" s="115"/>
      <c r="J6" s="27"/>
      <c r="K6" s="29"/>
    </row>
    <row r="7" spans="2:11" ht="22.5" customHeight="1">
      <c r="B7" s="26"/>
      <c r="C7" s="27"/>
      <c r="D7" s="27"/>
      <c r="E7" s="364" t="str">
        <f>'Rekapitulace stavby'!K6</f>
        <v>Zlepšení praktické připravenosti technických oborů</v>
      </c>
      <c r="F7" s="365"/>
      <c r="G7" s="365"/>
      <c r="H7" s="365"/>
      <c r="I7" s="115"/>
      <c r="J7" s="27"/>
      <c r="K7" s="29"/>
    </row>
    <row r="8" spans="2:11" s="1" customFormat="1" ht="13.5">
      <c r="B8" s="39"/>
      <c r="C8" s="40"/>
      <c r="D8" s="35" t="s">
        <v>100</v>
      </c>
      <c r="E8" s="40"/>
      <c r="F8" s="40"/>
      <c r="G8" s="40"/>
      <c r="H8" s="40"/>
      <c r="I8" s="116"/>
      <c r="J8" s="40"/>
      <c r="K8" s="43"/>
    </row>
    <row r="9" spans="2:11" s="1" customFormat="1" ht="36.95" customHeight="1">
      <c r="B9" s="39"/>
      <c r="C9" s="40"/>
      <c r="D9" s="40"/>
      <c r="E9" s="366" t="s">
        <v>101</v>
      </c>
      <c r="F9" s="367"/>
      <c r="G9" s="367"/>
      <c r="H9" s="367"/>
      <c r="I9" s="116"/>
      <c r="J9" s="40"/>
      <c r="K9" s="43"/>
    </row>
    <row r="10" spans="2:11" s="1" customFormat="1" ht="13.5">
      <c r="B10" s="39"/>
      <c r="C10" s="40"/>
      <c r="D10" s="40"/>
      <c r="E10" s="40"/>
      <c r="F10" s="40"/>
      <c r="G10" s="40"/>
      <c r="H10" s="40"/>
      <c r="I10" s="116"/>
      <c r="J10" s="40"/>
      <c r="K10" s="43"/>
    </row>
    <row r="11" spans="2:11" s="1" customFormat="1" ht="14.45" customHeight="1">
      <c r="B11" s="39"/>
      <c r="C11" s="40"/>
      <c r="D11" s="35" t="s">
        <v>21</v>
      </c>
      <c r="E11" s="40"/>
      <c r="F11" s="33" t="s">
        <v>22</v>
      </c>
      <c r="G11" s="40"/>
      <c r="H11" s="40"/>
      <c r="I11" s="117" t="s">
        <v>23</v>
      </c>
      <c r="J11" s="33" t="s">
        <v>22</v>
      </c>
      <c r="K11" s="43"/>
    </row>
    <row r="12" spans="2:11" s="1" customFormat="1" ht="14.45" customHeight="1">
      <c r="B12" s="39"/>
      <c r="C12" s="40"/>
      <c r="D12" s="35" t="s">
        <v>25</v>
      </c>
      <c r="E12" s="40"/>
      <c r="F12" s="33" t="s">
        <v>26</v>
      </c>
      <c r="G12" s="40"/>
      <c r="H12" s="40"/>
      <c r="I12" s="117" t="s">
        <v>27</v>
      </c>
      <c r="J12" s="118" t="str">
        <f>'Rekapitulace stavby'!AN8</f>
        <v>13. 11. 2016</v>
      </c>
      <c r="K12" s="43"/>
    </row>
    <row r="13" spans="2:11" s="1" customFormat="1" ht="10.9" customHeight="1">
      <c r="B13" s="39"/>
      <c r="C13" s="40"/>
      <c r="D13" s="40"/>
      <c r="E13" s="40"/>
      <c r="F13" s="40"/>
      <c r="G13" s="40"/>
      <c r="H13" s="40"/>
      <c r="I13" s="116"/>
      <c r="J13" s="40"/>
      <c r="K13" s="43"/>
    </row>
    <row r="14" spans="2:11" s="1" customFormat="1" ht="14.45" customHeight="1">
      <c r="B14" s="39"/>
      <c r="C14" s="40"/>
      <c r="D14" s="35" t="s">
        <v>31</v>
      </c>
      <c r="E14" s="40"/>
      <c r="F14" s="40"/>
      <c r="G14" s="40"/>
      <c r="H14" s="40"/>
      <c r="I14" s="117" t="s">
        <v>32</v>
      </c>
      <c r="J14" s="33" t="s">
        <v>22</v>
      </c>
      <c r="K14" s="43"/>
    </row>
    <row r="15" spans="2:11" s="1" customFormat="1" ht="18" customHeight="1">
      <c r="B15" s="39"/>
      <c r="C15" s="40"/>
      <c r="D15" s="40"/>
      <c r="E15" s="33" t="s">
        <v>33</v>
      </c>
      <c r="F15" s="40"/>
      <c r="G15" s="40"/>
      <c r="H15" s="40"/>
      <c r="I15" s="117" t="s">
        <v>34</v>
      </c>
      <c r="J15" s="33" t="s">
        <v>22</v>
      </c>
      <c r="K15" s="43"/>
    </row>
    <row r="16" spans="2:11" s="1" customFormat="1" ht="6.95" customHeight="1">
      <c r="B16" s="39"/>
      <c r="C16" s="40"/>
      <c r="D16" s="40"/>
      <c r="E16" s="40"/>
      <c r="F16" s="40"/>
      <c r="G16" s="40"/>
      <c r="H16" s="40"/>
      <c r="I16" s="116"/>
      <c r="J16" s="40"/>
      <c r="K16" s="43"/>
    </row>
    <row r="17" spans="2:11" s="1" customFormat="1" ht="14.45" customHeight="1">
      <c r="B17" s="39"/>
      <c r="C17" s="40"/>
      <c r="D17" s="35" t="s">
        <v>35</v>
      </c>
      <c r="E17" s="40"/>
      <c r="F17" s="40"/>
      <c r="G17" s="40"/>
      <c r="H17" s="40"/>
      <c r="I17" s="117" t="s">
        <v>32</v>
      </c>
      <c r="J17" s="33" t="str">
        <f>IF('Rekapitulace stavby'!AN13="Vyplň údaj","",IF('Rekapitulace stavby'!AN13="","",'Rekapitulace stavby'!AN13))</f>
        <v/>
      </c>
      <c r="K17" s="43"/>
    </row>
    <row r="18" spans="2:11" s="1" customFormat="1" ht="18" customHeight="1">
      <c r="B18" s="39"/>
      <c r="C18" s="40"/>
      <c r="D18" s="40"/>
      <c r="E18" s="33" t="str">
        <f>IF('Rekapitulace stavby'!E14="Vyplň údaj","",IF('Rekapitulace stavby'!E14="","",'Rekapitulace stavby'!E14))</f>
        <v/>
      </c>
      <c r="F18" s="40"/>
      <c r="G18" s="40"/>
      <c r="H18" s="40"/>
      <c r="I18" s="117" t="s">
        <v>34</v>
      </c>
      <c r="J18" s="33" t="str">
        <f>IF('Rekapitulace stavby'!AN14="Vyplň údaj","",IF('Rekapitulace stavby'!AN14="","",'Rekapitulace stavby'!AN14))</f>
        <v/>
      </c>
      <c r="K18" s="43"/>
    </row>
    <row r="19" spans="2:11" s="1" customFormat="1" ht="6.95" customHeight="1">
      <c r="B19" s="39"/>
      <c r="C19" s="40"/>
      <c r="D19" s="40"/>
      <c r="E19" s="40"/>
      <c r="F19" s="40"/>
      <c r="G19" s="40"/>
      <c r="H19" s="40"/>
      <c r="I19" s="116"/>
      <c r="J19" s="40"/>
      <c r="K19" s="43"/>
    </row>
    <row r="20" spans="2:11" s="1" customFormat="1" ht="14.45" customHeight="1">
      <c r="B20" s="39"/>
      <c r="C20" s="40"/>
      <c r="D20" s="35" t="s">
        <v>37</v>
      </c>
      <c r="E20" s="40"/>
      <c r="F20" s="40"/>
      <c r="G20" s="40"/>
      <c r="H20" s="40"/>
      <c r="I20" s="117" t="s">
        <v>32</v>
      </c>
      <c r="J20" s="33" t="s">
        <v>22</v>
      </c>
      <c r="K20" s="43"/>
    </row>
    <row r="21" spans="2:11" s="1" customFormat="1" ht="18" customHeight="1">
      <c r="B21" s="39"/>
      <c r="C21" s="40"/>
      <c r="D21" s="40"/>
      <c r="E21" s="33" t="s">
        <v>38</v>
      </c>
      <c r="F21" s="40"/>
      <c r="G21" s="40"/>
      <c r="H21" s="40"/>
      <c r="I21" s="117" t="s">
        <v>34</v>
      </c>
      <c r="J21" s="33" t="s">
        <v>22</v>
      </c>
      <c r="K21" s="43"/>
    </row>
    <row r="22" spans="2:11" s="1" customFormat="1" ht="6.95" customHeight="1">
      <c r="B22" s="39"/>
      <c r="C22" s="40"/>
      <c r="D22" s="40"/>
      <c r="E22" s="40"/>
      <c r="F22" s="40"/>
      <c r="G22" s="40"/>
      <c r="H22" s="40"/>
      <c r="I22" s="116"/>
      <c r="J22" s="40"/>
      <c r="K22" s="43"/>
    </row>
    <row r="23" spans="2:11" s="1" customFormat="1" ht="14.45" customHeight="1">
      <c r="B23" s="39"/>
      <c r="C23" s="40"/>
      <c r="D23" s="35" t="s">
        <v>40</v>
      </c>
      <c r="E23" s="40"/>
      <c r="F23" s="40"/>
      <c r="G23" s="40"/>
      <c r="H23" s="40"/>
      <c r="I23" s="116"/>
      <c r="J23" s="40"/>
      <c r="K23" s="43"/>
    </row>
    <row r="24" spans="2:11" s="6" customFormat="1" ht="22.5" customHeight="1">
      <c r="B24" s="119"/>
      <c r="C24" s="120"/>
      <c r="D24" s="120"/>
      <c r="E24" s="333" t="s">
        <v>22</v>
      </c>
      <c r="F24" s="333"/>
      <c r="G24" s="333"/>
      <c r="H24" s="333"/>
      <c r="I24" s="121"/>
      <c r="J24" s="120"/>
      <c r="K24" s="122"/>
    </row>
    <row r="25" spans="2:11" s="1" customFormat="1" ht="6.95" customHeight="1">
      <c r="B25" s="39"/>
      <c r="C25" s="40"/>
      <c r="D25" s="40"/>
      <c r="E25" s="40"/>
      <c r="F25" s="40"/>
      <c r="G25" s="40"/>
      <c r="H25" s="40"/>
      <c r="I25" s="116"/>
      <c r="J25" s="40"/>
      <c r="K25" s="43"/>
    </row>
    <row r="26" spans="2:11" s="1" customFormat="1" ht="6.95" customHeight="1">
      <c r="B26" s="39"/>
      <c r="C26" s="40"/>
      <c r="D26" s="83"/>
      <c r="E26" s="83"/>
      <c r="F26" s="83"/>
      <c r="G26" s="83"/>
      <c r="H26" s="83"/>
      <c r="I26" s="123"/>
      <c r="J26" s="83"/>
      <c r="K26" s="124"/>
    </row>
    <row r="27" spans="2:11" s="1" customFormat="1" ht="25.35" customHeight="1">
      <c r="B27" s="39"/>
      <c r="C27" s="40"/>
      <c r="D27" s="125" t="s">
        <v>41</v>
      </c>
      <c r="E27" s="40"/>
      <c r="F27" s="40"/>
      <c r="G27" s="40"/>
      <c r="H27" s="40"/>
      <c r="I27" s="116"/>
      <c r="J27" s="126">
        <f>ROUND(J102,2)</f>
        <v>0</v>
      </c>
      <c r="K27" s="43"/>
    </row>
    <row r="28" spans="2:11" s="1" customFormat="1" ht="6.95" customHeight="1">
      <c r="B28" s="39"/>
      <c r="C28" s="40"/>
      <c r="D28" s="83"/>
      <c r="E28" s="83"/>
      <c r="F28" s="83"/>
      <c r="G28" s="83"/>
      <c r="H28" s="83"/>
      <c r="I28" s="123"/>
      <c r="J28" s="83"/>
      <c r="K28" s="124"/>
    </row>
    <row r="29" spans="2:11" s="1" customFormat="1" ht="14.45" customHeight="1">
      <c r="B29" s="39"/>
      <c r="C29" s="40"/>
      <c r="D29" s="40"/>
      <c r="E29" s="40"/>
      <c r="F29" s="44" t="s">
        <v>43</v>
      </c>
      <c r="G29" s="40"/>
      <c r="H29" s="40"/>
      <c r="I29" s="127" t="s">
        <v>42</v>
      </c>
      <c r="J29" s="44" t="s">
        <v>44</v>
      </c>
      <c r="K29" s="43"/>
    </row>
    <row r="30" spans="2:11" s="1" customFormat="1" ht="14.45" customHeight="1">
      <c r="B30" s="39"/>
      <c r="C30" s="40"/>
      <c r="D30" s="47" t="s">
        <v>45</v>
      </c>
      <c r="E30" s="47" t="s">
        <v>46</v>
      </c>
      <c r="F30" s="128">
        <f>ROUND(SUM(BE102:BE331),2)</f>
        <v>0</v>
      </c>
      <c r="G30" s="40"/>
      <c r="H30" s="40"/>
      <c r="I30" s="129">
        <v>0.21</v>
      </c>
      <c r="J30" s="128">
        <f>ROUND(ROUND((SUM(BE102:BE331)),2)*I30,2)</f>
        <v>0</v>
      </c>
      <c r="K30" s="43"/>
    </row>
    <row r="31" spans="2:11" s="1" customFormat="1" ht="14.45" customHeight="1">
      <c r="B31" s="39"/>
      <c r="C31" s="40"/>
      <c r="D31" s="40"/>
      <c r="E31" s="47" t="s">
        <v>47</v>
      </c>
      <c r="F31" s="128">
        <f>ROUND(SUM(BF102:BF331),2)</f>
        <v>0</v>
      </c>
      <c r="G31" s="40"/>
      <c r="H31" s="40"/>
      <c r="I31" s="129">
        <v>0.15</v>
      </c>
      <c r="J31" s="128">
        <f>ROUND(ROUND((SUM(BF102:BF331)),2)*I31,2)</f>
        <v>0</v>
      </c>
      <c r="K31" s="43"/>
    </row>
    <row r="32" spans="2:11" s="1" customFormat="1" ht="14.45" customHeight="1" hidden="1">
      <c r="B32" s="39"/>
      <c r="C32" s="40"/>
      <c r="D32" s="40"/>
      <c r="E32" s="47" t="s">
        <v>48</v>
      </c>
      <c r="F32" s="128">
        <f>ROUND(SUM(BG102:BG331),2)</f>
        <v>0</v>
      </c>
      <c r="G32" s="40"/>
      <c r="H32" s="40"/>
      <c r="I32" s="129">
        <v>0.21</v>
      </c>
      <c r="J32" s="128">
        <v>0</v>
      </c>
      <c r="K32" s="43"/>
    </row>
    <row r="33" spans="2:11" s="1" customFormat="1" ht="14.45" customHeight="1" hidden="1">
      <c r="B33" s="39"/>
      <c r="C33" s="40"/>
      <c r="D33" s="40"/>
      <c r="E33" s="47" t="s">
        <v>49</v>
      </c>
      <c r="F33" s="128">
        <f>ROUND(SUM(BH102:BH331),2)</f>
        <v>0</v>
      </c>
      <c r="G33" s="40"/>
      <c r="H33" s="40"/>
      <c r="I33" s="129">
        <v>0.15</v>
      </c>
      <c r="J33" s="128">
        <v>0</v>
      </c>
      <c r="K33" s="43"/>
    </row>
    <row r="34" spans="2:11" s="1" customFormat="1" ht="14.45" customHeight="1" hidden="1">
      <c r="B34" s="39"/>
      <c r="C34" s="40"/>
      <c r="D34" s="40"/>
      <c r="E34" s="47" t="s">
        <v>50</v>
      </c>
      <c r="F34" s="128">
        <f>ROUND(SUM(BI102:BI331),2)</f>
        <v>0</v>
      </c>
      <c r="G34" s="40"/>
      <c r="H34" s="40"/>
      <c r="I34" s="129">
        <v>0</v>
      </c>
      <c r="J34" s="128">
        <v>0</v>
      </c>
      <c r="K34" s="43"/>
    </row>
    <row r="35" spans="2:11" s="1" customFormat="1" ht="6.95" customHeight="1">
      <c r="B35" s="39"/>
      <c r="C35" s="40"/>
      <c r="D35" s="40"/>
      <c r="E35" s="40"/>
      <c r="F35" s="40"/>
      <c r="G35" s="40"/>
      <c r="H35" s="40"/>
      <c r="I35" s="116"/>
      <c r="J35" s="40"/>
      <c r="K35" s="43"/>
    </row>
    <row r="36" spans="2:11" s="1" customFormat="1" ht="25.35" customHeight="1">
      <c r="B36" s="39"/>
      <c r="C36" s="130"/>
      <c r="D36" s="131" t="s">
        <v>51</v>
      </c>
      <c r="E36" s="77"/>
      <c r="F36" s="77"/>
      <c r="G36" s="132" t="s">
        <v>52</v>
      </c>
      <c r="H36" s="133" t="s">
        <v>53</v>
      </c>
      <c r="I36" s="134"/>
      <c r="J36" s="135">
        <f>SUM(J27:J34)</f>
        <v>0</v>
      </c>
      <c r="K36" s="136"/>
    </row>
    <row r="37" spans="2:11" s="1" customFormat="1" ht="14.45" customHeight="1">
      <c r="B37" s="54"/>
      <c r="C37" s="55"/>
      <c r="D37" s="55"/>
      <c r="E37" s="55"/>
      <c r="F37" s="55"/>
      <c r="G37" s="55"/>
      <c r="H37" s="55"/>
      <c r="I37" s="137"/>
      <c r="J37" s="55"/>
      <c r="K37" s="56"/>
    </row>
    <row r="41" spans="2:11" s="1" customFormat="1" ht="6.95" customHeight="1">
      <c r="B41" s="138"/>
      <c r="C41" s="139"/>
      <c r="D41" s="139"/>
      <c r="E41" s="139"/>
      <c r="F41" s="139"/>
      <c r="G41" s="139"/>
      <c r="H41" s="139"/>
      <c r="I41" s="140"/>
      <c r="J41" s="139"/>
      <c r="K41" s="141"/>
    </row>
    <row r="42" spans="2:11" s="1" customFormat="1" ht="36.95" customHeight="1">
      <c r="B42" s="39"/>
      <c r="C42" s="28" t="s">
        <v>102</v>
      </c>
      <c r="D42" s="40"/>
      <c r="E42" s="40"/>
      <c r="F42" s="40"/>
      <c r="G42" s="40"/>
      <c r="H42" s="40"/>
      <c r="I42" s="116"/>
      <c r="J42" s="40"/>
      <c r="K42" s="43"/>
    </row>
    <row r="43" spans="2:11" s="1" customFormat="1" ht="6.95" customHeight="1">
      <c r="B43" s="39"/>
      <c r="C43" s="40"/>
      <c r="D43" s="40"/>
      <c r="E43" s="40"/>
      <c r="F43" s="40"/>
      <c r="G43" s="40"/>
      <c r="H43" s="40"/>
      <c r="I43" s="116"/>
      <c r="J43" s="40"/>
      <c r="K43" s="43"/>
    </row>
    <row r="44" spans="2:11" s="1" customFormat="1" ht="14.45" customHeight="1">
      <c r="B44" s="39"/>
      <c r="C44" s="35" t="s">
        <v>18</v>
      </c>
      <c r="D44" s="40"/>
      <c r="E44" s="40"/>
      <c r="F44" s="40"/>
      <c r="G44" s="40"/>
      <c r="H44" s="40"/>
      <c r="I44" s="116"/>
      <c r="J44" s="40"/>
      <c r="K44" s="43"/>
    </row>
    <row r="45" spans="2:11" s="1" customFormat="1" ht="22.5" customHeight="1">
      <c r="B45" s="39"/>
      <c r="C45" s="40"/>
      <c r="D45" s="40"/>
      <c r="E45" s="364" t="str">
        <f>E7</f>
        <v>Zlepšení praktické připravenosti technických oborů</v>
      </c>
      <c r="F45" s="365"/>
      <c r="G45" s="365"/>
      <c r="H45" s="365"/>
      <c r="I45" s="116"/>
      <c r="J45" s="40"/>
      <c r="K45" s="43"/>
    </row>
    <row r="46" spans="2:11" s="1" customFormat="1" ht="14.45" customHeight="1">
      <c r="B46" s="39"/>
      <c r="C46" s="35" t="s">
        <v>100</v>
      </c>
      <c r="D46" s="40"/>
      <c r="E46" s="40"/>
      <c r="F46" s="40"/>
      <c r="G46" s="40"/>
      <c r="H46" s="40"/>
      <c r="I46" s="116"/>
      <c r="J46" s="40"/>
      <c r="K46" s="43"/>
    </row>
    <row r="47" spans="2:11" s="1" customFormat="1" ht="23.25" customHeight="1">
      <c r="B47" s="39"/>
      <c r="C47" s="40"/>
      <c r="D47" s="40"/>
      <c r="E47" s="366" t="str">
        <f>E9</f>
        <v>HRONOV 1 - SO-01-Vlastní budova -uznatelné náklady</v>
      </c>
      <c r="F47" s="367"/>
      <c r="G47" s="367"/>
      <c r="H47" s="367"/>
      <c r="I47" s="116"/>
      <c r="J47" s="40"/>
      <c r="K47" s="43"/>
    </row>
    <row r="48" spans="2:11" s="1" customFormat="1" ht="6.95" customHeight="1">
      <c r="B48" s="39"/>
      <c r="C48" s="40"/>
      <c r="D48" s="40"/>
      <c r="E48" s="40"/>
      <c r="F48" s="40"/>
      <c r="G48" s="40"/>
      <c r="H48" s="40"/>
      <c r="I48" s="116"/>
      <c r="J48" s="40"/>
      <c r="K48" s="43"/>
    </row>
    <row r="49" spans="2:11" s="1" customFormat="1" ht="18" customHeight="1">
      <c r="B49" s="39"/>
      <c r="C49" s="35" t="s">
        <v>25</v>
      </c>
      <c r="D49" s="40"/>
      <c r="E49" s="40"/>
      <c r="F49" s="33" t="str">
        <f>F12</f>
        <v xml:space="preserve">SPŠ Hronov,Vrchlického 538 </v>
      </c>
      <c r="G49" s="40"/>
      <c r="H49" s="40"/>
      <c r="I49" s="117" t="s">
        <v>27</v>
      </c>
      <c r="J49" s="118" t="str">
        <f>IF(J12="","",J12)</f>
        <v>13. 11. 2016</v>
      </c>
      <c r="K49" s="43"/>
    </row>
    <row r="50" spans="2:11" s="1" customFormat="1" ht="6.95" customHeight="1">
      <c r="B50" s="39"/>
      <c r="C50" s="40"/>
      <c r="D50" s="40"/>
      <c r="E50" s="40"/>
      <c r="F50" s="40"/>
      <c r="G50" s="40"/>
      <c r="H50" s="40"/>
      <c r="I50" s="116"/>
      <c r="J50" s="40"/>
      <c r="K50" s="43"/>
    </row>
    <row r="51" spans="2:11" s="1" customFormat="1" ht="13.5">
      <c r="B51" s="39"/>
      <c r="C51" s="35" t="s">
        <v>31</v>
      </c>
      <c r="D51" s="40"/>
      <c r="E51" s="40"/>
      <c r="F51" s="33" t="str">
        <f>E15</f>
        <v>Královéhradecký kraj  Pivovarské nám.1245</v>
      </c>
      <c r="G51" s="40"/>
      <c r="H51" s="40"/>
      <c r="I51" s="117" t="s">
        <v>37</v>
      </c>
      <c r="J51" s="33" t="str">
        <f>E21</f>
        <v>Obchodní projekt Hradec Králové v.o.s.</v>
      </c>
      <c r="K51" s="43"/>
    </row>
    <row r="52" spans="2:11" s="1" customFormat="1" ht="14.45" customHeight="1">
      <c r="B52" s="39"/>
      <c r="C52" s="35" t="s">
        <v>35</v>
      </c>
      <c r="D52" s="40"/>
      <c r="E52" s="40"/>
      <c r="F52" s="33" t="str">
        <f>IF(E18="","",E18)</f>
        <v/>
      </c>
      <c r="G52" s="40"/>
      <c r="H52" s="40"/>
      <c r="I52" s="116"/>
      <c r="J52" s="40"/>
      <c r="K52" s="43"/>
    </row>
    <row r="53" spans="2:11" s="1" customFormat="1" ht="10.35" customHeight="1">
      <c r="B53" s="39"/>
      <c r="C53" s="40"/>
      <c r="D53" s="40"/>
      <c r="E53" s="40"/>
      <c r="F53" s="40"/>
      <c r="G53" s="40"/>
      <c r="H53" s="40"/>
      <c r="I53" s="116"/>
      <c r="J53" s="40"/>
      <c r="K53" s="43"/>
    </row>
    <row r="54" spans="2:11" s="1" customFormat="1" ht="29.25" customHeight="1">
      <c r="B54" s="39"/>
      <c r="C54" s="142" t="s">
        <v>103</v>
      </c>
      <c r="D54" s="130"/>
      <c r="E54" s="130"/>
      <c r="F54" s="130"/>
      <c r="G54" s="130"/>
      <c r="H54" s="130"/>
      <c r="I54" s="143"/>
      <c r="J54" s="144" t="s">
        <v>104</v>
      </c>
      <c r="K54" s="145"/>
    </row>
    <row r="55" spans="2:11" s="1" customFormat="1" ht="10.35" customHeight="1">
      <c r="B55" s="39"/>
      <c r="C55" s="40"/>
      <c r="D55" s="40"/>
      <c r="E55" s="40"/>
      <c r="F55" s="40"/>
      <c r="G55" s="40"/>
      <c r="H55" s="40"/>
      <c r="I55" s="116"/>
      <c r="J55" s="40"/>
      <c r="K55" s="43"/>
    </row>
    <row r="56" spans="2:47" s="1" customFormat="1" ht="29.25" customHeight="1">
      <c r="B56" s="39"/>
      <c r="C56" s="146" t="s">
        <v>105</v>
      </c>
      <c r="D56" s="40"/>
      <c r="E56" s="40"/>
      <c r="F56" s="40"/>
      <c r="G56" s="40"/>
      <c r="H56" s="40"/>
      <c r="I56" s="116"/>
      <c r="J56" s="126">
        <f>J102</f>
        <v>0</v>
      </c>
      <c r="K56" s="43"/>
      <c r="AU56" s="22" t="s">
        <v>106</v>
      </c>
    </row>
    <row r="57" spans="2:11" s="7" customFormat="1" ht="24.95" customHeight="1">
      <c r="B57" s="147"/>
      <c r="C57" s="148"/>
      <c r="D57" s="149" t="s">
        <v>107</v>
      </c>
      <c r="E57" s="150"/>
      <c r="F57" s="150"/>
      <c r="G57" s="150"/>
      <c r="H57" s="150"/>
      <c r="I57" s="151"/>
      <c r="J57" s="152">
        <f>J103</f>
        <v>0</v>
      </c>
      <c r="K57" s="153"/>
    </row>
    <row r="58" spans="2:11" s="8" customFormat="1" ht="19.9" customHeight="1">
      <c r="B58" s="154"/>
      <c r="C58" s="155"/>
      <c r="D58" s="156" t="s">
        <v>108</v>
      </c>
      <c r="E58" s="157"/>
      <c r="F58" s="157"/>
      <c r="G58" s="157"/>
      <c r="H58" s="157"/>
      <c r="I58" s="158"/>
      <c r="J58" s="159">
        <f>J104</f>
        <v>0</v>
      </c>
      <c r="K58" s="160"/>
    </row>
    <row r="59" spans="2:11" s="8" customFormat="1" ht="19.9" customHeight="1">
      <c r="B59" s="154"/>
      <c r="C59" s="155"/>
      <c r="D59" s="156" t="s">
        <v>109</v>
      </c>
      <c r="E59" s="157"/>
      <c r="F59" s="157"/>
      <c r="G59" s="157"/>
      <c r="H59" s="157"/>
      <c r="I59" s="158"/>
      <c r="J59" s="159">
        <f>J129</f>
        <v>0</v>
      </c>
      <c r="K59" s="160"/>
    </row>
    <row r="60" spans="2:11" s="8" customFormat="1" ht="19.9" customHeight="1">
      <c r="B60" s="154"/>
      <c r="C60" s="155"/>
      <c r="D60" s="156" t="s">
        <v>110</v>
      </c>
      <c r="E60" s="157"/>
      <c r="F60" s="157"/>
      <c r="G60" s="157"/>
      <c r="H60" s="157"/>
      <c r="I60" s="158"/>
      <c r="J60" s="159">
        <f>J135</f>
        <v>0</v>
      </c>
      <c r="K60" s="160"/>
    </row>
    <row r="61" spans="2:11" s="8" customFormat="1" ht="19.9" customHeight="1">
      <c r="B61" s="154"/>
      <c r="C61" s="155"/>
      <c r="D61" s="156" t="s">
        <v>111</v>
      </c>
      <c r="E61" s="157"/>
      <c r="F61" s="157"/>
      <c r="G61" s="157"/>
      <c r="H61" s="157"/>
      <c r="I61" s="158"/>
      <c r="J61" s="159">
        <f>J138</f>
        <v>0</v>
      </c>
      <c r="K61" s="160"/>
    </row>
    <row r="62" spans="2:11" s="8" customFormat="1" ht="19.9" customHeight="1">
      <c r="B62" s="154"/>
      <c r="C62" s="155"/>
      <c r="D62" s="156" t="s">
        <v>112</v>
      </c>
      <c r="E62" s="157"/>
      <c r="F62" s="157"/>
      <c r="G62" s="157"/>
      <c r="H62" s="157"/>
      <c r="I62" s="158"/>
      <c r="J62" s="159">
        <f>J161</f>
        <v>0</v>
      </c>
      <c r="K62" s="160"/>
    </row>
    <row r="63" spans="2:11" s="8" customFormat="1" ht="19.9" customHeight="1">
      <c r="B63" s="154"/>
      <c r="C63" s="155"/>
      <c r="D63" s="156" t="s">
        <v>113</v>
      </c>
      <c r="E63" s="157"/>
      <c r="F63" s="157"/>
      <c r="G63" s="157"/>
      <c r="H63" s="157"/>
      <c r="I63" s="158"/>
      <c r="J63" s="159">
        <f>J199</f>
        <v>0</v>
      </c>
      <c r="K63" s="160"/>
    </row>
    <row r="64" spans="2:11" s="8" customFormat="1" ht="19.9" customHeight="1">
      <c r="B64" s="154"/>
      <c r="C64" s="155"/>
      <c r="D64" s="156" t="s">
        <v>114</v>
      </c>
      <c r="E64" s="157"/>
      <c r="F64" s="157"/>
      <c r="G64" s="157"/>
      <c r="H64" s="157"/>
      <c r="I64" s="158"/>
      <c r="J64" s="159">
        <f>J205</f>
        <v>0</v>
      </c>
      <c r="K64" s="160"/>
    </row>
    <row r="65" spans="2:11" s="7" customFormat="1" ht="24.95" customHeight="1">
      <c r="B65" s="147"/>
      <c r="C65" s="148"/>
      <c r="D65" s="149" t="s">
        <v>115</v>
      </c>
      <c r="E65" s="150"/>
      <c r="F65" s="150"/>
      <c r="G65" s="150"/>
      <c r="H65" s="150"/>
      <c r="I65" s="151"/>
      <c r="J65" s="152">
        <f>J207</f>
        <v>0</v>
      </c>
      <c r="K65" s="153"/>
    </row>
    <row r="66" spans="2:11" s="8" customFormat="1" ht="19.9" customHeight="1">
      <c r="B66" s="154"/>
      <c r="C66" s="155"/>
      <c r="D66" s="156" t="s">
        <v>116</v>
      </c>
      <c r="E66" s="157"/>
      <c r="F66" s="157"/>
      <c r="G66" s="157"/>
      <c r="H66" s="157"/>
      <c r="I66" s="158"/>
      <c r="J66" s="159">
        <f>J208</f>
        <v>0</v>
      </c>
      <c r="K66" s="160"/>
    </row>
    <row r="67" spans="2:11" s="8" customFormat="1" ht="19.9" customHeight="1">
      <c r="B67" s="154"/>
      <c r="C67" s="155"/>
      <c r="D67" s="156" t="s">
        <v>117</v>
      </c>
      <c r="E67" s="157"/>
      <c r="F67" s="157"/>
      <c r="G67" s="157"/>
      <c r="H67" s="157"/>
      <c r="I67" s="158"/>
      <c r="J67" s="159">
        <f>J230</f>
        <v>0</v>
      </c>
      <c r="K67" s="160"/>
    </row>
    <row r="68" spans="2:11" s="8" customFormat="1" ht="19.9" customHeight="1">
      <c r="B68" s="154"/>
      <c r="C68" s="155"/>
      <c r="D68" s="156" t="s">
        <v>118</v>
      </c>
      <c r="E68" s="157"/>
      <c r="F68" s="157"/>
      <c r="G68" s="157"/>
      <c r="H68" s="157"/>
      <c r="I68" s="158"/>
      <c r="J68" s="159">
        <f>J233</f>
        <v>0</v>
      </c>
      <c r="K68" s="160"/>
    </row>
    <row r="69" spans="2:11" s="8" customFormat="1" ht="19.9" customHeight="1">
      <c r="B69" s="154"/>
      <c r="C69" s="155"/>
      <c r="D69" s="156" t="s">
        <v>119</v>
      </c>
      <c r="E69" s="157"/>
      <c r="F69" s="157"/>
      <c r="G69" s="157"/>
      <c r="H69" s="157"/>
      <c r="I69" s="158"/>
      <c r="J69" s="159">
        <f>J236</f>
        <v>0</v>
      </c>
      <c r="K69" s="160"/>
    </row>
    <row r="70" spans="2:11" s="8" customFormat="1" ht="19.9" customHeight="1">
      <c r="B70" s="154"/>
      <c r="C70" s="155"/>
      <c r="D70" s="156" t="s">
        <v>120</v>
      </c>
      <c r="E70" s="157"/>
      <c r="F70" s="157"/>
      <c r="G70" s="157"/>
      <c r="H70" s="157"/>
      <c r="I70" s="158"/>
      <c r="J70" s="159">
        <f>J246</f>
        <v>0</v>
      </c>
      <c r="K70" s="160"/>
    </row>
    <row r="71" spans="2:11" s="8" customFormat="1" ht="19.9" customHeight="1">
      <c r="B71" s="154"/>
      <c r="C71" s="155"/>
      <c r="D71" s="156" t="s">
        <v>121</v>
      </c>
      <c r="E71" s="157"/>
      <c r="F71" s="157"/>
      <c r="G71" s="157"/>
      <c r="H71" s="157"/>
      <c r="I71" s="158"/>
      <c r="J71" s="159">
        <f>J261</f>
        <v>0</v>
      </c>
      <c r="K71" s="160"/>
    </row>
    <row r="72" spans="2:11" s="8" customFormat="1" ht="19.9" customHeight="1">
      <c r="B72" s="154"/>
      <c r="C72" s="155"/>
      <c r="D72" s="156" t="s">
        <v>122</v>
      </c>
      <c r="E72" s="157"/>
      <c r="F72" s="157"/>
      <c r="G72" s="157"/>
      <c r="H72" s="157"/>
      <c r="I72" s="158"/>
      <c r="J72" s="159">
        <f>J265</f>
        <v>0</v>
      </c>
      <c r="K72" s="160"/>
    </row>
    <row r="73" spans="2:11" s="8" customFormat="1" ht="19.9" customHeight="1">
      <c r="B73" s="154"/>
      <c r="C73" s="155"/>
      <c r="D73" s="156" t="s">
        <v>123</v>
      </c>
      <c r="E73" s="157"/>
      <c r="F73" s="157"/>
      <c r="G73" s="157"/>
      <c r="H73" s="157"/>
      <c r="I73" s="158"/>
      <c r="J73" s="159">
        <f>J278</f>
        <v>0</v>
      </c>
      <c r="K73" s="160"/>
    </row>
    <row r="74" spans="2:11" s="8" customFormat="1" ht="19.9" customHeight="1">
      <c r="B74" s="154"/>
      <c r="C74" s="155"/>
      <c r="D74" s="156" t="s">
        <v>124</v>
      </c>
      <c r="E74" s="157"/>
      <c r="F74" s="157"/>
      <c r="G74" s="157"/>
      <c r="H74" s="157"/>
      <c r="I74" s="158"/>
      <c r="J74" s="159">
        <f>J289</f>
        <v>0</v>
      </c>
      <c r="K74" s="160"/>
    </row>
    <row r="75" spans="2:11" s="8" customFormat="1" ht="19.9" customHeight="1">
      <c r="B75" s="154"/>
      <c r="C75" s="155"/>
      <c r="D75" s="156" t="s">
        <v>125</v>
      </c>
      <c r="E75" s="157"/>
      <c r="F75" s="157"/>
      <c r="G75" s="157"/>
      <c r="H75" s="157"/>
      <c r="I75" s="158"/>
      <c r="J75" s="159">
        <f>J303</f>
        <v>0</v>
      </c>
      <c r="K75" s="160"/>
    </row>
    <row r="76" spans="2:11" s="8" customFormat="1" ht="19.9" customHeight="1">
      <c r="B76" s="154"/>
      <c r="C76" s="155"/>
      <c r="D76" s="156" t="s">
        <v>126</v>
      </c>
      <c r="E76" s="157"/>
      <c r="F76" s="157"/>
      <c r="G76" s="157"/>
      <c r="H76" s="157"/>
      <c r="I76" s="158"/>
      <c r="J76" s="159">
        <f>J312</f>
        <v>0</v>
      </c>
      <c r="K76" s="160"/>
    </row>
    <row r="77" spans="2:11" s="7" customFormat="1" ht="24.95" customHeight="1">
      <c r="B77" s="147"/>
      <c r="C77" s="148"/>
      <c r="D77" s="149" t="s">
        <v>127</v>
      </c>
      <c r="E77" s="150"/>
      <c r="F77" s="150"/>
      <c r="G77" s="150"/>
      <c r="H77" s="150"/>
      <c r="I77" s="151"/>
      <c r="J77" s="152">
        <f>J316</f>
        <v>0</v>
      </c>
      <c r="K77" s="153"/>
    </row>
    <row r="78" spans="2:11" s="8" customFormat="1" ht="19.9" customHeight="1">
      <c r="B78" s="154"/>
      <c r="C78" s="155"/>
      <c r="D78" s="156" t="s">
        <v>128</v>
      </c>
      <c r="E78" s="157"/>
      <c r="F78" s="157"/>
      <c r="G78" s="157"/>
      <c r="H78" s="157"/>
      <c r="I78" s="158"/>
      <c r="J78" s="159">
        <f>J317</f>
        <v>0</v>
      </c>
      <c r="K78" s="160"/>
    </row>
    <row r="79" spans="2:11" s="8" customFormat="1" ht="19.9" customHeight="1">
      <c r="B79" s="154"/>
      <c r="C79" s="155"/>
      <c r="D79" s="156" t="s">
        <v>129</v>
      </c>
      <c r="E79" s="157"/>
      <c r="F79" s="157"/>
      <c r="G79" s="157"/>
      <c r="H79" s="157"/>
      <c r="I79" s="158"/>
      <c r="J79" s="159">
        <f>J320</f>
        <v>0</v>
      </c>
      <c r="K79" s="160"/>
    </row>
    <row r="80" spans="2:11" s="7" customFormat="1" ht="24.95" customHeight="1">
      <c r="B80" s="147"/>
      <c r="C80" s="148"/>
      <c r="D80" s="149" t="s">
        <v>130</v>
      </c>
      <c r="E80" s="150"/>
      <c r="F80" s="150"/>
      <c r="G80" s="150"/>
      <c r="H80" s="150"/>
      <c r="I80" s="151"/>
      <c r="J80" s="152">
        <f>J323</f>
        <v>0</v>
      </c>
      <c r="K80" s="153"/>
    </row>
    <row r="81" spans="2:11" s="8" customFormat="1" ht="19.9" customHeight="1">
      <c r="B81" s="154"/>
      <c r="C81" s="155"/>
      <c r="D81" s="156" t="s">
        <v>131</v>
      </c>
      <c r="E81" s="157"/>
      <c r="F81" s="157"/>
      <c r="G81" s="157"/>
      <c r="H81" s="157"/>
      <c r="I81" s="158"/>
      <c r="J81" s="159">
        <f>J324</f>
        <v>0</v>
      </c>
      <c r="K81" s="160"/>
    </row>
    <row r="82" spans="2:11" s="8" customFormat="1" ht="19.9" customHeight="1">
      <c r="B82" s="154"/>
      <c r="C82" s="155"/>
      <c r="D82" s="156" t="s">
        <v>132</v>
      </c>
      <c r="E82" s="157"/>
      <c r="F82" s="157"/>
      <c r="G82" s="157"/>
      <c r="H82" s="157"/>
      <c r="I82" s="158"/>
      <c r="J82" s="159">
        <f>J327</f>
        <v>0</v>
      </c>
      <c r="K82" s="160"/>
    </row>
    <row r="83" spans="2:11" s="1" customFormat="1" ht="21.75" customHeight="1">
      <c r="B83" s="39"/>
      <c r="C83" s="40"/>
      <c r="D83" s="40"/>
      <c r="E83" s="40"/>
      <c r="F83" s="40"/>
      <c r="G83" s="40"/>
      <c r="H83" s="40"/>
      <c r="I83" s="116"/>
      <c r="J83" s="40"/>
      <c r="K83" s="43"/>
    </row>
    <row r="84" spans="2:11" s="1" customFormat="1" ht="6.95" customHeight="1">
      <c r="B84" s="54"/>
      <c r="C84" s="55"/>
      <c r="D84" s="55"/>
      <c r="E84" s="55"/>
      <c r="F84" s="55"/>
      <c r="G84" s="55"/>
      <c r="H84" s="55"/>
      <c r="I84" s="137"/>
      <c r="J84" s="55"/>
      <c r="K84" s="56"/>
    </row>
    <row r="88" spans="2:12" s="1" customFormat="1" ht="6.95" customHeight="1">
      <c r="B88" s="57"/>
      <c r="C88" s="58"/>
      <c r="D88" s="58"/>
      <c r="E88" s="58"/>
      <c r="F88" s="58"/>
      <c r="G88" s="58"/>
      <c r="H88" s="58"/>
      <c r="I88" s="140"/>
      <c r="J88" s="58"/>
      <c r="K88" s="58"/>
      <c r="L88" s="59"/>
    </row>
    <row r="89" spans="2:12" s="1" customFormat="1" ht="36.95" customHeight="1">
      <c r="B89" s="39"/>
      <c r="C89" s="60" t="s">
        <v>133</v>
      </c>
      <c r="D89" s="61"/>
      <c r="E89" s="61"/>
      <c r="F89" s="61"/>
      <c r="G89" s="61"/>
      <c r="H89" s="61"/>
      <c r="I89" s="161"/>
      <c r="J89" s="61"/>
      <c r="K89" s="61"/>
      <c r="L89" s="59"/>
    </row>
    <row r="90" spans="2:12" s="1" customFormat="1" ht="6.95" customHeight="1">
      <c r="B90" s="39"/>
      <c r="C90" s="61"/>
      <c r="D90" s="61"/>
      <c r="E90" s="61"/>
      <c r="F90" s="61"/>
      <c r="G90" s="61"/>
      <c r="H90" s="61"/>
      <c r="I90" s="161"/>
      <c r="J90" s="61"/>
      <c r="K90" s="61"/>
      <c r="L90" s="59"/>
    </row>
    <row r="91" spans="2:12" s="1" customFormat="1" ht="14.45" customHeight="1">
      <c r="B91" s="39"/>
      <c r="C91" s="63" t="s">
        <v>18</v>
      </c>
      <c r="D91" s="61"/>
      <c r="E91" s="61"/>
      <c r="F91" s="61"/>
      <c r="G91" s="61"/>
      <c r="H91" s="61"/>
      <c r="I91" s="161"/>
      <c r="J91" s="61"/>
      <c r="K91" s="61"/>
      <c r="L91" s="59"/>
    </row>
    <row r="92" spans="2:12" s="1" customFormat="1" ht="22.5" customHeight="1">
      <c r="B92" s="39"/>
      <c r="C92" s="61"/>
      <c r="D92" s="61"/>
      <c r="E92" s="368" t="str">
        <f>E7</f>
        <v>Zlepšení praktické připravenosti technických oborů</v>
      </c>
      <c r="F92" s="369"/>
      <c r="G92" s="369"/>
      <c r="H92" s="369"/>
      <c r="I92" s="161"/>
      <c r="J92" s="61"/>
      <c r="K92" s="61"/>
      <c r="L92" s="59"/>
    </row>
    <row r="93" spans="2:12" s="1" customFormat="1" ht="14.45" customHeight="1">
      <c r="B93" s="39"/>
      <c r="C93" s="63" t="s">
        <v>100</v>
      </c>
      <c r="D93" s="61"/>
      <c r="E93" s="61"/>
      <c r="F93" s="61"/>
      <c r="G93" s="61"/>
      <c r="H93" s="61"/>
      <c r="I93" s="161"/>
      <c r="J93" s="61"/>
      <c r="K93" s="61"/>
      <c r="L93" s="59"/>
    </row>
    <row r="94" spans="2:12" s="1" customFormat="1" ht="23.25" customHeight="1">
      <c r="B94" s="39"/>
      <c r="C94" s="61"/>
      <c r="D94" s="61"/>
      <c r="E94" s="344" t="str">
        <f>E9</f>
        <v>HRONOV 1 - SO-01-Vlastní budova -uznatelné náklady</v>
      </c>
      <c r="F94" s="370"/>
      <c r="G94" s="370"/>
      <c r="H94" s="370"/>
      <c r="I94" s="161"/>
      <c r="J94" s="61"/>
      <c r="K94" s="61"/>
      <c r="L94" s="59"/>
    </row>
    <row r="95" spans="2:12" s="1" customFormat="1" ht="6.95" customHeight="1">
      <c r="B95" s="39"/>
      <c r="C95" s="61"/>
      <c r="D95" s="61"/>
      <c r="E95" s="61"/>
      <c r="F95" s="61"/>
      <c r="G95" s="61"/>
      <c r="H95" s="61"/>
      <c r="I95" s="161"/>
      <c r="J95" s="61"/>
      <c r="K95" s="61"/>
      <c r="L95" s="59"/>
    </row>
    <row r="96" spans="2:12" s="1" customFormat="1" ht="18" customHeight="1">
      <c r="B96" s="39"/>
      <c r="C96" s="63" t="s">
        <v>25</v>
      </c>
      <c r="D96" s="61"/>
      <c r="E96" s="61"/>
      <c r="F96" s="162" t="str">
        <f>F12</f>
        <v xml:space="preserve">SPŠ Hronov,Vrchlického 538 </v>
      </c>
      <c r="G96" s="61"/>
      <c r="H96" s="61"/>
      <c r="I96" s="163" t="s">
        <v>27</v>
      </c>
      <c r="J96" s="71" t="str">
        <f>IF(J12="","",J12)</f>
        <v>13. 11. 2016</v>
      </c>
      <c r="K96" s="61"/>
      <c r="L96" s="59"/>
    </row>
    <row r="97" spans="2:12" s="1" customFormat="1" ht="6.95" customHeight="1">
      <c r="B97" s="39"/>
      <c r="C97" s="61"/>
      <c r="D97" s="61"/>
      <c r="E97" s="61"/>
      <c r="F97" s="61"/>
      <c r="G97" s="61"/>
      <c r="H97" s="61"/>
      <c r="I97" s="161"/>
      <c r="J97" s="61"/>
      <c r="K97" s="61"/>
      <c r="L97" s="59"/>
    </row>
    <row r="98" spans="2:12" s="1" customFormat="1" ht="13.5">
      <c r="B98" s="39"/>
      <c r="C98" s="63" t="s">
        <v>31</v>
      </c>
      <c r="D98" s="61"/>
      <c r="E98" s="61"/>
      <c r="F98" s="162" t="str">
        <f>E15</f>
        <v>Královéhradecký kraj  Pivovarské nám.1245</v>
      </c>
      <c r="G98" s="61"/>
      <c r="H98" s="61"/>
      <c r="I98" s="163" t="s">
        <v>37</v>
      </c>
      <c r="J98" s="162" t="str">
        <f>E21</f>
        <v>Obchodní projekt Hradec Králové v.o.s.</v>
      </c>
      <c r="K98" s="61"/>
      <c r="L98" s="59"/>
    </row>
    <row r="99" spans="2:12" s="1" customFormat="1" ht="14.45" customHeight="1">
      <c r="B99" s="39"/>
      <c r="C99" s="63" t="s">
        <v>35</v>
      </c>
      <c r="D99" s="61"/>
      <c r="E99" s="61"/>
      <c r="F99" s="162" t="str">
        <f>IF(E18="","",E18)</f>
        <v/>
      </c>
      <c r="G99" s="61"/>
      <c r="H99" s="61"/>
      <c r="I99" s="161"/>
      <c r="J99" s="61"/>
      <c r="K99" s="61"/>
      <c r="L99" s="59"/>
    </row>
    <row r="100" spans="2:12" s="1" customFormat="1" ht="10.35" customHeight="1">
      <c r="B100" s="39"/>
      <c r="C100" s="61"/>
      <c r="D100" s="61"/>
      <c r="E100" s="61"/>
      <c r="F100" s="61"/>
      <c r="G100" s="61"/>
      <c r="H100" s="61"/>
      <c r="I100" s="161"/>
      <c r="J100" s="61"/>
      <c r="K100" s="61"/>
      <c r="L100" s="59"/>
    </row>
    <row r="101" spans="2:20" s="9" customFormat="1" ht="29.25" customHeight="1">
      <c r="B101" s="164"/>
      <c r="C101" s="165" t="s">
        <v>134</v>
      </c>
      <c r="D101" s="166" t="s">
        <v>60</v>
      </c>
      <c r="E101" s="166" t="s">
        <v>56</v>
      </c>
      <c r="F101" s="166" t="s">
        <v>135</v>
      </c>
      <c r="G101" s="166" t="s">
        <v>136</v>
      </c>
      <c r="H101" s="166" t="s">
        <v>137</v>
      </c>
      <c r="I101" s="167" t="s">
        <v>138</v>
      </c>
      <c r="J101" s="166" t="s">
        <v>104</v>
      </c>
      <c r="K101" s="168" t="s">
        <v>139</v>
      </c>
      <c r="L101" s="169"/>
      <c r="M101" s="79" t="s">
        <v>140</v>
      </c>
      <c r="N101" s="80" t="s">
        <v>45</v>
      </c>
      <c r="O101" s="80" t="s">
        <v>141</v>
      </c>
      <c r="P101" s="80" t="s">
        <v>142</v>
      </c>
      <c r="Q101" s="80" t="s">
        <v>143</v>
      </c>
      <c r="R101" s="80" t="s">
        <v>144</v>
      </c>
      <c r="S101" s="80" t="s">
        <v>145</v>
      </c>
      <c r="T101" s="81" t="s">
        <v>146</v>
      </c>
    </row>
    <row r="102" spans="2:63" s="1" customFormat="1" ht="29.25" customHeight="1">
      <c r="B102" s="39"/>
      <c r="C102" s="85" t="s">
        <v>105</v>
      </c>
      <c r="D102" s="61"/>
      <c r="E102" s="61"/>
      <c r="F102" s="61"/>
      <c r="G102" s="61"/>
      <c r="H102" s="61"/>
      <c r="I102" s="161"/>
      <c r="J102" s="170">
        <f>BK102</f>
        <v>0</v>
      </c>
      <c r="K102" s="61"/>
      <c r="L102" s="59"/>
      <c r="M102" s="82"/>
      <c r="N102" s="83"/>
      <c r="O102" s="83"/>
      <c r="P102" s="171">
        <f>P103+P207+P316+P323</f>
        <v>0</v>
      </c>
      <c r="Q102" s="83"/>
      <c r="R102" s="171">
        <f>R103+R207+R316+R323</f>
        <v>120.38610578</v>
      </c>
      <c r="S102" s="83"/>
      <c r="T102" s="172">
        <f>T103+T207+T316+T323</f>
        <v>146.9205125</v>
      </c>
      <c r="AT102" s="22" t="s">
        <v>74</v>
      </c>
      <c r="AU102" s="22" t="s">
        <v>106</v>
      </c>
      <c r="BK102" s="173">
        <f>BK103+BK207+BK316+BK323</f>
        <v>0</v>
      </c>
    </row>
    <row r="103" spans="2:63" s="10" customFormat="1" ht="37.35" customHeight="1">
      <c r="B103" s="174"/>
      <c r="C103" s="175"/>
      <c r="D103" s="176" t="s">
        <v>74</v>
      </c>
      <c r="E103" s="177" t="s">
        <v>147</v>
      </c>
      <c r="F103" s="177" t="s">
        <v>148</v>
      </c>
      <c r="G103" s="175"/>
      <c r="H103" s="175"/>
      <c r="I103" s="178"/>
      <c r="J103" s="179">
        <f>BK103</f>
        <v>0</v>
      </c>
      <c r="K103" s="175"/>
      <c r="L103" s="180"/>
      <c r="M103" s="181"/>
      <c r="N103" s="182"/>
      <c r="O103" s="182"/>
      <c r="P103" s="183">
        <f>P104+P129+P135+P138+P161+P199+P205</f>
        <v>0</v>
      </c>
      <c r="Q103" s="182"/>
      <c r="R103" s="183">
        <f>R104+R129+R135+R138+R161+R199+R205</f>
        <v>107.77835551999999</v>
      </c>
      <c r="S103" s="182"/>
      <c r="T103" s="184">
        <f>T104+T129+T135+T138+T161+T199+T205</f>
        <v>146.279913</v>
      </c>
      <c r="AR103" s="185" t="s">
        <v>24</v>
      </c>
      <c r="AT103" s="186" t="s">
        <v>74</v>
      </c>
      <c r="AU103" s="186" t="s">
        <v>75</v>
      </c>
      <c r="AY103" s="185" t="s">
        <v>149</v>
      </c>
      <c r="BK103" s="187">
        <f>BK104+BK129+BK135+BK138+BK161+BK199+BK205</f>
        <v>0</v>
      </c>
    </row>
    <row r="104" spans="2:63" s="10" customFormat="1" ht="19.9" customHeight="1">
      <c r="B104" s="174"/>
      <c r="C104" s="175"/>
      <c r="D104" s="188" t="s">
        <v>74</v>
      </c>
      <c r="E104" s="189" t="s">
        <v>150</v>
      </c>
      <c r="F104" s="189" t="s">
        <v>151</v>
      </c>
      <c r="G104" s="175"/>
      <c r="H104" s="175"/>
      <c r="I104" s="178"/>
      <c r="J104" s="190">
        <f>BK104</f>
        <v>0</v>
      </c>
      <c r="K104" s="175"/>
      <c r="L104" s="180"/>
      <c r="M104" s="181"/>
      <c r="N104" s="182"/>
      <c r="O104" s="182"/>
      <c r="P104" s="183">
        <f>SUM(P105:P128)</f>
        <v>0</v>
      </c>
      <c r="Q104" s="182"/>
      <c r="R104" s="183">
        <f>SUM(R105:R128)</f>
        <v>33.20371093</v>
      </c>
      <c r="S104" s="182"/>
      <c r="T104" s="184">
        <f>SUM(T105:T128)</f>
        <v>0</v>
      </c>
      <c r="AR104" s="185" t="s">
        <v>24</v>
      </c>
      <c r="AT104" s="186" t="s">
        <v>74</v>
      </c>
      <c r="AU104" s="186" t="s">
        <v>24</v>
      </c>
      <c r="AY104" s="185" t="s">
        <v>149</v>
      </c>
      <c r="BK104" s="187">
        <f>SUM(BK105:BK128)</f>
        <v>0</v>
      </c>
    </row>
    <row r="105" spans="2:65" s="1" customFormat="1" ht="22.5" customHeight="1">
      <c r="B105" s="39"/>
      <c r="C105" s="191" t="s">
        <v>24</v>
      </c>
      <c r="D105" s="191" t="s">
        <v>152</v>
      </c>
      <c r="E105" s="192" t="s">
        <v>153</v>
      </c>
      <c r="F105" s="193" t="s">
        <v>154</v>
      </c>
      <c r="G105" s="194" t="s">
        <v>155</v>
      </c>
      <c r="H105" s="195">
        <v>5.802</v>
      </c>
      <c r="I105" s="196"/>
      <c r="J105" s="197">
        <f>ROUND(I105*H105,2)</f>
        <v>0</v>
      </c>
      <c r="K105" s="193" t="s">
        <v>156</v>
      </c>
      <c r="L105" s="59"/>
      <c r="M105" s="198" t="s">
        <v>22</v>
      </c>
      <c r="N105" s="199" t="s">
        <v>46</v>
      </c>
      <c r="O105" s="40"/>
      <c r="P105" s="200">
        <f>O105*H105</f>
        <v>0</v>
      </c>
      <c r="Q105" s="200">
        <v>1.8775</v>
      </c>
      <c r="R105" s="200">
        <f>Q105*H105</f>
        <v>10.893254999999998</v>
      </c>
      <c r="S105" s="200">
        <v>0</v>
      </c>
      <c r="T105" s="201">
        <f>S105*H105</f>
        <v>0</v>
      </c>
      <c r="AR105" s="22" t="s">
        <v>157</v>
      </c>
      <c r="AT105" s="22" t="s">
        <v>152</v>
      </c>
      <c r="AU105" s="22" t="s">
        <v>84</v>
      </c>
      <c r="AY105" s="22" t="s">
        <v>149</v>
      </c>
      <c r="BE105" s="202">
        <f>IF(N105="základní",J105,0)</f>
        <v>0</v>
      </c>
      <c r="BF105" s="202">
        <f>IF(N105="snížená",J105,0)</f>
        <v>0</v>
      </c>
      <c r="BG105" s="202">
        <f>IF(N105="zákl. přenesená",J105,0)</f>
        <v>0</v>
      </c>
      <c r="BH105" s="202">
        <f>IF(N105="sníž. přenesená",J105,0)</f>
        <v>0</v>
      </c>
      <c r="BI105" s="202">
        <f>IF(N105="nulová",J105,0)</f>
        <v>0</v>
      </c>
      <c r="BJ105" s="22" t="s">
        <v>24</v>
      </c>
      <c r="BK105" s="202">
        <f>ROUND(I105*H105,2)</f>
        <v>0</v>
      </c>
      <c r="BL105" s="22" t="s">
        <v>157</v>
      </c>
      <c r="BM105" s="22" t="s">
        <v>158</v>
      </c>
    </row>
    <row r="106" spans="2:51" s="11" customFormat="1" ht="13.5">
      <c r="B106" s="203"/>
      <c r="C106" s="204"/>
      <c r="D106" s="205" t="s">
        <v>159</v>
      </c>
      <c r="E106" s="206" t="s">
        <v>22</v>
      </c>
      <c r="F106" s="207" t="s">
        <v>160</v>
      </c>
      <c r="G106" s="204"/>
      <c r="H106" s="208">
        <v>5.802</v>
      </c>
      <c r="I106" s="209"/>
      <c r="J106" s="204"/>
      <c r="K106" s="204"/>
      <c r="L106" s="210"/>
      <c r="M106" s="211"/>
      <c r="N106" s="212"/>
      <c r="O106" s="212"/>
      <c r="P106" s="212"/>
      <c r="Q106" s="212"/>
      <c r="R106" s="212"/>
      <c r="S106" s="212"/>
      <c r="T106" s="213"/>
      <c r="AT106" s="214" t="s">
        <v>159</v>
      </c>
      <c r="AU106" s="214" t="s">
        <v>84</v>
      </c>
      <c r="AV106" s="11" t="s">
        <v>84</v>
      </c>
      <c r="AW106" s="11" t="s">
        <v>39</v>
      </c>
      <c r="AX106" s="11" t="s">
        <v>24</v>
      </c>
      <c r="AY106" s="214" t="s">
        <v>149</v>
      </c>
    </row>
    <row r="107" spans="2:65" s="1" customFormat="1" ht="31.5" customHeight="1">
      <c r="B107" s="39"/>
      <c r="C107" s="191" t="s">
        <v>84</v>
      </c>
      <c r="D107" s="191" t="s">
        <v>152</v>
      </c>
      <c r="E107" s="192" t="s">
        <v>161</v>
      </c>
      <c r="F107" s="193" t="s">
        <v>162</v>
      </c>
      <c r="G107" s="194" t="s">
        <v>163</v>
      </c>
      <c r="H107" s="195">
        <v>2</v>
      </c>
      <c r="I107" s="196"/>
      <c r="J107" s="197">
        <f>ROUND(I107*H107,2)</f>
        <v>0</v>
      </c>
      <c r="K107" s="193" t="s">
        <v>156</v>
      </c>
      <c r="L107" s="59"/>
      <c r="M107" s="198" t="s">
        <v>22</v>
      </c>
      <c r="N107" s="199" t="s">
        <v>46</v>
      </c>
      <c r="O107" s="40"/>
      <c r="P107" s="200">
        <f>O107*H107</f>
        <v>0</v>
      </c>
      <c r="Q107" s="200">
        <v>0.04026</v>
      </c>
      <c r="R107" s="200">
        <f>Q107*H107</f>
        <v>0.08052</v>
      </c>
      <c r="S107" s="200">
        <v>0</v>
      </c>
      <c r="T107" s="201">
        <f>S107*H107</f>
        <v>0</v>
      </c>
      <c r="AR107" s="22" t="s">
        <v>157</v>
      </c>
      <c r="AT107" s="22" t="s">
        <v>152</v>
      </c>
      <c r="AU107" s="22" t="s">
        <v>84</v>
      </c>
      <c r="AY107" s="22" t="s">
        <v>149</v>
      </c>
      <c r="BE107" s="202">
        <f>IF(N107="základní",J107,0)</f>
        <v>0</v>
      </c>
      <c r="BF107" s="202">
        <f>IF(N107="snížená",J107,0)</f>
        <v>0</v>
      </c>
      <c r="BG107" s="202">
        <f>IF(N107="zákl. přenesená",J107,0)</f>
        <v>0</v>
      </c>
      <c r="BH107" s="202">
        <f>IF(N107="sníž. přenesená",J107,0)</f>
        <v>0</v>
      </c>
      <c r="BI107" s="202">
        <f>IF(N107="nulová",J107,0)</f>
        <v>0</v>
      </c>
      <c r="BJ107" s="22" t="s">
        <v>24</v>
      </c>
      <c r="BK107" s="202">
        <f>ROUND(I107*H107,2)</f>
        <v>0</v>
      </c>
      <c r="BL107" s="22" t="s">
        <v>157</v>
      </c>
      <c r="BM107" s="22" t="s">
        <v>164</v>
      </c>
    </row>
    <row r="108" spans="2:51" s="11" customFormat="1" ht="13.5">
      <c r="B108" s="203"/>
      <c r="C108" s="204"/>
      <c r="D108" s="205" t="s">
        <v>159</v>
      </c>
      <c r="E108" s="206" t="s">
        <v>22</v>
      </c>
      <c r="F108" s="207" t="s">
        <v>165</v>
      </c>
      <c r="G108" s="204"/>
      <c r="H108" s="208">
        <v>2</v>
      </c>
      <c r="I108" s="209"/>
      <c r="J108" s="204"/>
      <c r="K108" s="204"/>
      <c r="L108" s="210"/>
      <c r="M108" s="211"/>
      <c r="N108" s="212"/>
      <c r="O108" s="212"/>
      <c r="P108" s="212"/>
      <c r="Q108" s="212"/>
      <c r="R108" s="212"/>
      <c r="S108" s="212"/>
      <c r="T108" s="213"/>
      <c r="AT108" s="214" t="s">
        <v>159</v>
      </c>
      <c r="AU108" s="214" t="s">
        <v>84</v>
      </c>
      <c r="AV108" s="11" t="s">
        <v>84</v>
      </c>
      <c r="AW108" s="11" t="s">
        <v>39</v>
      </c>
      <c r="AX108" s="11" t="s">
        <v>24</v>
      </c>
      <c r="AY108" s="214" t="s">
        <v>149</v>
      </c>
    </row>
    <row r="109" spans="2:65" s="1" customFormat="1" ht="22.5" customHeight="1">
      <c r="B109" s="39"/>
      <c r="C109" s="191" t="s">
        <v>150</v>
      </c>
      <c r="D109" s="191" t="s">
        <v>152</v>
      </c>
      <c r="E109" s="192" t="s">
        <v>166</v>
      </c>
      <c r="F109" s="193" t="s">
        <v>167</v>
      </c>
      <c r="G109" s="194" t="s">
        <v>155</v>
      </c>
      <c r="H109" s="195">
        <v>1.763</v>
      </c>
      <c r="I109" s="196"/>
      <c r="J109" s="197">
        <f>ROUND(I109*H109,2)</f>
        <v>0</v>
      </c>
      <c r="K109" s="193" t="s">
        <v>156</v>
      </c>
      <c r="L109" s="59"/>
      <c r="M109" s="198" t="s">
        <v>22</v>
      </c>
      <c r="N109" s="199" t="s">
        <v>46</v>
      </c>
      <c r="O109" s="40"/>
      <c r="P109" s="200">
        <f>O109*H109</f>
        <v>0</v>
      </c>
      <c r="Q109" s="200">
        <v>1.94302</v>
      </c>
      <c r="R109" s="200">
        <f>Q109*H109</f>
        <v>3.4255442599999997</v>
      </c>
      <c r="S109" s="200">
        <v>0</v>
      </c>
      <c r="T109" s="201">
        <f>S109*H109</f>
        <v>0</v>
      </c>
      <c r="AR109" s="22" t="s">
        <v>157</v>
      </c>
      <c r="AT109" s="22" t="s">
        <v>152</v>
      </c>
      <c r="AU109" s="22" t="s">
        <v>84</v>
      </c>
      <c r="AY109" s="22" t="s">
        <v>149</v>
      </c>
      <c r="BE109" s="202">
        <f>IF(N109="základní",J109,0)</f>
        <v>0</v>
      </c>
      <c r="BF109" s="202">
        <f>IF(N109="snížená",J109,0)</f>
        <v>0</v>
      </c>
      <c r="BG109" s="202">
        <f>IF(N109="zákl. přenesená",J109,0)</f>
        <v>0</v>
      </c>
      <c r="BH109" s="202">
        <f>IF(N109="sníž. přenesená",J109,0)</f>
        <v>0</v>
      </c>
      <c r="BI109" s="202">
        <f>IF(N109="nulová",J109,0)</f>
        <v>0</v>
      </c>
      <c r="BJ109" s="22" t="s">
        <v>24</v>
      </c>
      <c r="BK109" s="202">
        <f>ROUND(I109*H109,2)</f>
        <v>0</v>
      </c>
      <c r="BL109" s="22" t="s">
        <v>157</v>
      </c>
      <c r="BM109" s="22" t="s">
        <v>168</v>
      </c>
    </row>
    <row r="110" spans="2:51" s="11" customFormat="1" ht="13.5">
      <c r="B110" s="203"/>
      <c r="C110" s="204"/>
      <c r="D110" s="205" t="s">
        <v>159</v>
      </c>
      <c r="E110" s="206" t="s">
        <v>22</v>
      </c>
      <c r="F110" s="207" t="s">
        <v>169</v>
      </c>
      <c r="G110" s="204"/>
      <c r="H110" s="208">
        <v>1.763</v>
      </c>
      <c r="I110" s="209"/>
      <c r="J110" s="204"/>
      <c r="K110" s="204"/>
      <c r="L110" s="210"/>
      <c r="M110" s="211"/>
      <c r="N110" s="212"/>
      <c r="O110" s="212"/>
      <c r="P110" s="212"/>
      <c r="Q110" s="212"/>
      <c r="R110" s="212"/>
      <c r="S110" s="212"/>
      <c r="T110" s="213"/>
      <c r="AT110" s="214" t="s">
        <v>159</v>
      </c>
      <c r="AU110" s="214" t="s">
        <v>84</v>
      </c>
      <c r="AV110" s="11" t="s">
        <v>84</v>
      </c>
      <c r="AW110" s="11" t="s">
        <v>39</v>
      </c>
      <c r="AX110" s="11" t="s">
        <v>24</v>
      </c>
      <c r="AY110" s="214" t="s">
        <v>149</v>
      </c>
    </row>
    <row r="111" spans="2:65" s="1" customFormat="1" ht="22.5" customHeight="1">
      <c r="B111" s="39"/>
      <c r="C111" s="191" t="s">
        <v>157</v>
      </c>
      <c r="D111" s="191" t="s">
        <v>152</v>
      </c>
      <c r="E111" s="192" t="s">
        <v>170</v>
      </c>
      <c r="F111" s="193" t="s">
        <v>171</v>
      </c>
      <c r="G111" s="194" t="s">
        <v>172</v>
      </c>
      <c r="H111" s="195">
        <v>1.247</v>
      </c>
      <c r="I111" s="196"/>
      <c r="J111" s="197">
        <f>ROUND(I111*H111,2)</f>
        <v>0</v>
      </c>
      <c r="K111" s="193" t="s">
        <v>156</v>
      </c>
      <c r="L111" s="59"/>
      <c r="M111" s="198" t="s">
        <v>22</v>
      </c>
      <c r="N111" s="199" t="s">
        <v>46</v>
      </c>
      <c r="O111" s="40"/>
      <c r="P111" s="200">
        <f>O111*H111</f>
        <v>0</v>
      </c>
      <c r="Q111" s="200">
        <v>1.09</v>
      </c>
      <c r="R111" s="200">
        <f>Q111*H111</f>
        <v>1.3592300000000002</v>
      </c>
      <c r="S111" s="200">
        <v>0</v>
      </c>
      <c r="T111" s="201">
        <f>S111*H111</f>
        <v>0</v>
      </c>
      <c r="AR111" s="22" t="s">
        <v>157</v>
      </c>
      <c r="AT111" s="22" t="s">
        <v>152</v>
      </c>
      <c r="AU111" s="22" t="s">
        <v>84</v>
      </c>
      <c r="AY111" s="22" t="s">
        <v>149</v>
      </c>
      <c r="BE111" s="202">
        <f>IF(N111="základní",J111,0)</f>
        <v>0</v>
      </c>
      <c r="BF111" s="202">
        <f>IF(N111="snížená",J111,0)</f>
        <v>0</v>
      </c>
      <c r="BG111" s="202">
        <f>IF(N111="zákl. přenesená",J111,0)</f>
        <v>0</v>
      </c>
      <c r="BH111" s="202">
        <f>IF(N111="sníž. přenesená",J111,0)</f>
        <v>0</v>
      </c>
      <c r="BI111" s="202">
        <f>IF(N111="nulová",J111,0)</f>
        <v>0</v>
      </c>
      <c r="BJ111" s="22" t="s">
        <v>24</v>
      </c>
      <c r="BK111" s="202">
        <f>ROUND(I111*H111,2)</f>
        <v>0</v>
      </c>
      <c r="BL111" s="22" t="s">
        <v>157</v>
      </c>
      <c r="BM111" s="22" t="s">
        <v>173</v>
      </c>
    </row>
    <row r="112" spans="2:51" s="11" customFormat="1" ht="13.5">
      <c r="B112" s="203"/>
      <c r="C112" s="204"/>
      <c r="D112" s="215" t="s">
        <v>159</v>
      </c>
      <c r="E112" s="216" t="s">
        <v>22</v>
      </c>
      <c r="F112" s="217" t="s">
        <v>174</v>
      </c>
      <c r="G112" s="204"/>
      <c r="H112" s="218">
        <v>0.161</v>
      </c>
      <c r="I112" s="209"/>
      <c r="J112" s="204"/>
      <c r="K112" s="204"/>
      <c r="L112" s="210"/>
      <c r="M112" s="211"/>
      <c r="N112" s="212"/>
      <c r="O112" s="212"/>
      <c r="P112" s="212"/>
      <c r="Q112" s="212"/>
      <c r="R112" s="212"/>
      <c r="S112" s="212"/>
      <c r="T112" s="213"/>
      <c r="AT112" s="214" t="s">
        <v>159</v>
      </c>
      <c r="AU112" s="214" t="s">
        <v>84</v>
      </c>
      <c r="AV112" s="11" t="s">
        <v>84</v>
      </c>
      <c r="AW112" s="11" t="s">
        <v>39</v>
      </c>
      <c r="AX112" s="11" t="s">
        <v>75</v>
      </c>
      <c r="AY112" s="214" t="s">
        <v>149</v>
      </c>
    </row>
    <row r="113" spans="2:51" s="11" customFormat="1" ht="13.5">
      <c r="B113" s="203"/>
      <c r="C113" s="204"/>
      <c r="D113" s="215" t="s">
        <v>159</v>
      </c>
      <c r="E113" s="216" t="s">
        <v>22</v>
      </c>
      <c r="F113" s="217" t="s">
        <v>175</v>
      </c>
      <c r="G113" s="204"/>
      <c r="H113" s="218">
        <v>0.118</v>
      </c>
      <c r="I113" s="209"/>
      <c r="J113" s="204"/>
      <c r="K113" s="204"/>
      <c r="L113" s="210"/>
      <c r="M113" s="211"/>
      <c r="N113" s="212"/>
      <c r="O113" s="212"/>
      <c r="P113" s="212"/>
      <c r="Q113" s="212"/>
      <c r="R113" s="212"/>
      <c r="S113" s="212"/>
      <c r="T113" s="213"/>
      <c r="AT113" s="214" t="s">
        <v>159</v>
      </c>
      <c r="AU113" s="214" t="s">
        <v>84</v>
      </c>
      <c r="AV113" s="11" t="s">
        <v>84</v>
      </c>
      <c r="AW113" s="11" t="s">
        <v>39</v>
      </c>
      <c r="AX113" s="11" t="s">
        <v>75</v>
      </c>
      <c r="AY113" s="214" t="s">
        <v>149</v>
      </c>
    </row>
    <row r="114" spans="2:51" s="11" customFormat="1" ht="13.5">
      <c r="B114" s="203"/>
      <c r="C114" s="204"/>
      <c r="D114" s="215" t="s">
        <v>159</v>
      </c>
      <c r="E114" s="216" t="s">
        <v>22</v>
      </c>
      <c r="F114" s="217" t="s">
        <v>176</v>
      </c>
      <c r="G114" s="204"/>
      <c r="H114" s="218">
        <v>0.968</v>
      </c>
      <c r="I114" s="209"/>
      <c r="J114" s="204"/>
      <c r="K114" s="204"/>
      <c r="L114" s="210"/>
      <c r="M114" s="211"/>
      <c r="N114" s="212"/>
      <c r="O114" s="212"/>
      <c r="P114" s="212"/>
      <c r="Q114" s="212"/>
      <c r="R114" s="212"/>
      <c r="S114" s="212"/>
      <c r="T114" s="213"/>
      <c r="AT114" s="214" t="s">
        <v>159</v>
      </c>
      <c r="AU114" s="214" t="s">
        <v>84</v>
      </c>
      <c r="AV114" s="11" t="s">
        <v>84</v>
      </c>
      <c r="AW114" s="11" t="s">
        <v>39</v>
      </c>
      <c r="AX114" s="11" t="s">
        <v>75</v>
      </c>
      <c r="AY114" s="214" t="s">
        <v>149</v>
      </c>
    </row>
    <row r="115" spans="2:51" s="12" customFormat="1" ht="13.5">
      <c r="B115" s="219"/>
      <c r="C115" s="220"/>
      <c r="D115" s="205" t="s">
        <v>159</v>
      </c>
      <c r="E115" s="221" t="s">
        <v>22</v>
      </c>
      <c r="F115" s="222" t="s">
        <v>177</v>
      </c>
      <c r="G115" s="220"/>
      <c r="H115" s="223">
        <v>1.247</v>
      </c>
      <c r="I115" s="224"/>
      <c r="J115" s="220"/>
      <c r="K115" s="220"/>
      <c r="L115" s="225"/>
      <c r="M115" s="226"/>
      <c r="N115" s="227"/>
      <c r="O115" s="227"/>
      <c r="P115" s="227"/>
      <c r="Q115" s="227"/>
      <c r="R115" s="227"/>
      <c r="S115" s="227"/>
      <c r="T115" s="228"/>
      <c r="AT115" s="229" t="s">
        <v>159</v>
      </c>
      <c r="AU115" s="229" t="s">
        <v>84</v>
      </c>
      <c r="AV115" s="12" t="s">
        <v>157</v>
      </c>
      <c r="AW115" s="12" t="s">
        <v>39</v>
      </c>
      <c r="AX115" s="12" t="s">
        <v>24</v>
      </c>
      <c r="AY115" s="229" t="s">
        <v>149</v>
      </c>
    </row>
    <row r="116" spans="2:65" s="1" customFormat="1" ht="22.5" customHeight="1">
      <c r="B116" s="39"/>
      <c r="C116" s="191" t="s">
        <v>178</v>
      </c>
      <c r="D116" s="191" t="s">
        <v>152</v>
      </c>
      <c r="E116" s="192" t="s">
        <v>179</v>
      </c>
      <c r="F116" s="193" t="s">
        <v>180</v>
      </c>
      <c r="G116" s="194" t="s">
        <v>181</v>
      </c>
      <c r="H116" s="195">
        <v>42.037</v>
      </c>
      <c r="I116" s="196"/>
      <c r="J116" s="197">
        <f>ROUND(I116*H116,2)</f>
        <v>0</v>
      </c>
      <c r="K116" s="193" t="s">
        <v>156</v>
      </c>
      <c r="L116" s="59"/>
      <c r="M116" s="198" t="s">
        <v>22</v>
      </c>
      <c r="N116" s="199" t="s">
        <v>46</v>
      </c>
      <c r="O116" s="40"/>
      <c r="P116" s="200">
        <f>O116*H116</f>
        <v>0</v>
      </c>
      <c r="Q116" s="200">
        <v>0.01913</v>
      </c>
      <c r="R116" s="200">
        <f>Q116*H116</f>
        <v>0.80416781</v>
      </c>
      <c r="S116" s="200">
        <v>0</v>
      </c>
      <c r="T116" s="201">
        <f>S116*H116</f>
        <v>0</v>
      </c>
      <c r="AR116" s="22" t="s">
        <v>157</v>
      </c>
      <c r="AT116" s="22" t="s">
        <v>152</v>
      </c>
      <c r="AU116" s="22" t="s">
        <v>84</v>
      </c>
      <c r="AY116" s="22" t="s">
        <v>149</v>
      </c>
      <c r="BE116" s="202">
        <f>IF(N116="základní",J116,0)</f>
        <v>0</v>
      </c>
      <c r="BF116" s="202">
        <f>IF(N116="snížená",J116,0)</f>
        <v>0</v>
      </c>
      <c r="BG116" s="202">
        <f>IF(N116="zákl. přenesená",J116,0)</f>
        <v>0</v>
      </c>
      <c r="BH116" s="202">
        <f>IF(N116="sníž. přenesená",J116,0)</f>
        <v>0</v>
      </c>
      <c r="BI116" s="202">
        <f>IF(N116="nulová",J116,0)</f>
        <v>0</v>
      </c>
      <c r="BJ116" s="22" t="s">
        <v>24</v>
      </c>
      <c r="BK116" s="202">
        <f>ROUND(I116*H116,2)</f>
        <v>0</v>
      </c>
      <c r="BL116" s="22" t="s">
        <v>157</v>
      </c>
      <c r="BM116" s="22" t="s">
        <v>182</v>
      </c>
    </row>
    <row r="117" spans="2:51" s="11" customFormat="1" ht="13.5">
      <c r="B117" s="203"/>
      <c r="C117" s="204"/>
      <c r="D117" s="205" t="s">
        <v>159</v>
      </c>
      <c r="E117" s="206" t="s">
        <v>22</v>
      </c>
      <c r="F117" s="207" t="s">
        <v>183</v>
      </c>
      <c r="G117" s="204"/>
      <c r="H117" s="208">
        <v>42.037</v>
      </c>
      <c r="I117" s="209"/>
      <c r="J117" s="204"/>
      <c r="K117" s="204"/>
      <c r="L117" s="210"/>
      <c r="M117" s="211"/>
      <c r="N117" s="212"/>
      <c r="O117" s="212"/>
      <c r="P117" s="212"/>
      <c r="Q117" s="212"/>
      <c r="R117" s="212"/>
      <c r="S117" s="212"/>
      <c r="T117" s="213"/>
      <c r="AT117" s="214" t="s">
        <v>159</v>
      </c>
      <c r="AU117" s="214" t="s">
        <v>84</v>
      </c>
      <c r="AV117" s="11" t="s">
        <v>84</v>
      </c>
      <c r="AW117" s="11" t="s">
        <v>39</v>
      </c>
      <c r="AX117" s="11" t="s">
        <v>24</v>
      </c>
      <c r="AY117" s="214" t="s">
        <v>149</v>
      </c>
    </row>
    <row r="118" spans="2:65" s="1" customFormat="1" ht="22.5" customHeight="1">
      <c r="B118" s="39"/>
      <c r="C118" s="191" t="s">
        <v>184</v>
      </c>
      <c r="D118" s="191" t="s">
        <v>152</v>
      </c>
      <c r="E118" s="192" t="s">
        <v>185</v>
      </c>
      <c r="F118" s="193" t="s">
        <v>186</v>
      </c>
      <c r="G118" s="194" t="s">
        <v>181</v>
      </c>
      <c r="H118" s="195">
        <v>8.892</v>
      </c>
      <c r="I118" s="196"/>
      <c r="J118" s="197">
        <f>ROUND(I118*H118,2)</f>
        <v>0</v>
      </c>
      <c r="K118" s="193" t="s">
        <v>156</v>
      </c>
      <c r="L118" s="59"/>
      <c r="M118" s="198" t="s">
        <v>22</v>
      </c>
      <c r="N118" s="199" t="s">
        <v>46</v>
      </c>
      <c r="O118" s="40"/>
      <c r="P118" s="200">
        <f>O118*H118</f>
        <v>0</v>
      </c>
      <c r="Q118" s="200">
        <v>0.01898</v>
      </c>
      <c r="R118" s="200">
        <f>Q118*H118</f>
        <v>0.16877016</v>
      </c>
      <c r="S118" s="200">
        <v>0</v>
      </c>
      <c r="T118" s="201">
        <f>S118*H118</f>
        <v>0</v>
      </c>
      <c r="AR118" s="22" t="s">
        <v>157</v>
      </c>
      <c r="AT118" s="22" t="s">
        <v>152</v>
      </c>
      <c r="AU118" s="22" t="s">
        <v>84</v>
      </c>
      <c r="AY118" s="22" t="s">
        <v>149</v>
      </c>
      <c r="BE118" s="202">
        <f>IF(N118="základní",J118,0)</f>
        <v>0</v>
      </c>
      <c r="BF118" s="202">
        <f>IF(N118="snížená",J118,0)</f>
        <v>0</v>
      </c>
      <c r="BG118" s="202">
        <f>IF(N118="zákl. přenesená",J118,0)</f>
        <v>0</v>
      </c>
      <c r="BH118" s="202">
        <f>IF(N118="sníž. přenesená",J118,0)</f>
        <v>0</v>
      </c>
      <c r="BI118" s="202">
        <f>IF(N118="nulová",J118,0)</f>
        <v>0</v>
      </c>
      <c r="BJ118" s="22" t="s">
        <v>24</v>
      </c>
      <c r="BK118" s="202">
        <f>ROUND(I118*H118,2)</f>
        <v>0</v>
      </c>
      <c r="BL118" s="22" t="s">
        <v>157</v>
      </c>
      <c r="BM118" s="22" t="s">
        <v>187</v>
      </c>
    </row>
    <row r="119" spans="2:51" s="11" customFormat="1" ht="13.5">
      <c r="B119" s="203"/>
      <c r="C119" s="204"/>
      <c r="D119" s="205" t="s">
        <v>159</v>
      </c>
      <c r="E119" s="206" t="s">
        <v>22</v>
      </c>
      <c r="F119" s="207" t="s">
        <v>188</v>
      </c>
      <c r="G119" s="204"/>
      <c r="H119" s="208">
        <v>8.892</v>
      </c>
      <c r="I119" s="209"/>
      <c r="J119" s="204"/>
      <c r="K119" s="204"/>
      <c r="L119" s="210"/>
      <c r="M119" s="211"/>
      <c r="N119" s="212"/>
      <c r="O119" s="212"/>
      <c r="P119" s="212"/>
      <c r="Q119" s="212"/>
      <c r="R119" s="212"/>
      <c r="S119" s="212"/>
      <c r="T119" s="213"/>
      <c r="AT119" s="214" t="s">
        <v>159</v>
      </c>
      <c r="AU119" s="214" t="s">
        <v>84</v>
      </c>
      <c r="AV119" s="11" t="s">
        <v>84</v>
      </c>
      <c r="AW119" s="11" t="s">
        <v>39</v>
      </c>
      <c r="AX119" s="11" t="s">
        <v>24</v>
      </c>
      <c r="AY119" s="214" t="s">
        <v>149</v>
      </c>
    </row>
    <row r="120" spans="2:65" s="1" customFormat="1" ht="31.5" customHeight="1">
      <c r="B120" s="39"/>
      <c r="C120" s="191" t="s">
        <v>189</v>
      </c>
      <c r="D120" s="191" t="s">
        <v>152</v>
      </c>
      <c r="E120" s="192" t="s">
        <v>190</v>
      </c>
      <c r="F120" s="193" t="s">
        <v>191</v>
      </c>
      <c r="G120" s="194" t="s">
        <v>181</v>
      </c>
      <c r="H120" s="195">
        <v>5.67</v>
      </c>
      <c r="I120" s="196"/>
      <c r="J120" s="197">
        <f>ROUND(I120*H120,2)</f>
        <v>0</v>
      </c>
      <c r="K120" s="193" t="s">
        <v>156</v>
      </c>
      <c r="L120" s="59"/>
      <c r="M120" s="198" t="s">
        <v>22</v>
      </c>
      <c r="N120" s="199" t="s">
        <v>46</v>
      </c>
      <c r="O120" s="40"/>
      <c r="P120" s="200">
        <f>O120*H120</f>
        <v>0</v>
      </c>
      <c r="Q120" s="200">
        <v>0.04017</v>
      </c>
      <c r="R120" s="200">
        <f>Q120*H120</f>
        <v>0.2277639</v>
      </c>
      <c r="S120" s="200">
        <v>0</v>
      </c>
      <c r="T120" s="201">
        <f>S120*H120</f>
        <v>0</v>
      </c>
      <c r="AR120" s="22" t="s">
        <v>157</v>
      </c>
      <c r="AT120" s="22" t="s">
        <v>152</v>
      </c>
      <c r="AU120" s="22" t="s">
        <v>84</v>
      </c>
      <c r="AY120" s="22" t="s">
        <v>149</v>
      </c>
      <c r="BE120" s="202">
        <f>IF(N120="základní",J120,0)</f>
        <v>0</v>
      </c>
      <c r="BF120" s="202">
        <f>IF(N120="snížená",J120,0)</f>
        <v>0</v>
      </c>
      <c r="BG120" s="202">
        <f>IF(N120="zákl. přenesená",J120,0)</f>
        <v>0</v>
      </c>
      <c r="BH120" s="202">
        <f>IF(N120="sníž. přenesená",J120,0)</f>
        <v>0</v>
      </c>
      <c r="BI120" s="202">
        <f>IF(N120="nulová",J120,0)</f>
        <v>0</v>
      </c>
      <c r="BJ120" s="22" t="s">
        <v>24</v>
      </c>
      <c r="BK120" s="202">
        <f>ROUND(I120*H120,2)</f>
        <v>0</v>
      </c>
      <c r="BL120" s="22" t="s">
        <v>157</v>
      </c>
      <c r="BM120" s="22" t="s">
        <v>192</v>
      </c>
    </row>
    <row r="121" spans="2:51" s="11" customFormat="1" ht="13.5">
      <c r="B121" s="203"/>
      <c r="C121" s="204"/>
      <c r="D121" s="205" t="s">
        <v>159</v>
      </c>
      <c r="E121" s="206" t="s">
        <v>22</v>
      </c>
      <c r="F121" s="207" t="s">
        <v>193</v>
      </c>
      <c r="G121" s="204"/>
      <c r="H121" s="208">
        <v>5.67</v>
      </c>
      <c r="I121" s="209"/>
      <c r="J121" s="204"/>
      <c r="K121" s="204"/>
      <c r="L121" s="210"/>
      <c r="M121" s="211"/>
      <c r="N121" s="212"/>
      <c r="O121" s="212"/>
      <c r="P121" s="212"/>
      <c r="Q121" s="212"/>
      <c r="R121" s="212"/>
      <c r="S121" s="212"/>
      <c r="T121" s="213"/>
      <c r="AT121" s="214" t="s">
        <v>159</v>
      </c>
      <c r="AU121" s="214" t="s">
        <v>84</v>
      </c>
      <c r="AV121" s="11" t="s">
        <v>84</v>
      </c>
      <c r="AW121" s="11" t="s">
        <v>39</v>
      </c>
      <c r="AX121" s="11" t="s">
        <v>24</v>
      </c>
      <c r="AY121" s="214" t="s">
        <v>149</v>
      </c>
    </row>
    <row r="122" spans="2:65" s="1" customFormat="1" ht="31.5" customHeight="1">
      <c r="B122" s="39"/>
      <c r="C122" s="191" t="s">
        <v>194</v>
      </c>
      <c r="D122" s="191" t="s">
        <v>152</v>
      </c>
      <c r="E122" s="192" t="s">
        <v>195</v>
      </c>
      <c r="F122" s="193" t="s">
        <v>196</v>
      </c>
      <c r="G122" s="194" t="s">
        <v>181</v>
      </c>
      <c r="H122" s="195">
        <v>155.487</v>
      </c>
      <c r="I122" s="196"/>
      <c r="J122" s="197">
        <f>ROUND(I122*H122,2)</f>
        <v>0</v>
      </c>
      <c r="K122" s="193" t="s">
        <v>156</v>
      </c>
      <c r="L122" s="59"/>
      <c r="M122" s="198" t="s">
        <v>22</v>
      </c>
      <c r="N122" s="199" t="s">
        <v>46</v>
      </c>
      <c r="O122" s="40"/>
      <c r="P122" s="200">
        <f>O122*H122</f>
        <v>0</v>
      </c>
      <c r="Q122" s="200">
        <v>0.06982</v>
      </c>
      <c r="R122" s="200">
        <f>Q122*H122</f>
        <v>10.856102339999998</v>
      </c>
      <c r="S122" s="200">
        <v>0</v>
      </c>
      <c r="T122" s="201">
        <f>S122*H122</f>
        <v>0</v>
      </c>
      <c r="AR122" s="22" t="s">
        <v>157</v>
      </c>
      <c r="AT122" s="22" t="s">
        <v>152</v>
      </c>
      <c r="AU122" s="22" t="s">
        <v>84</v>
      </c>
      <c r="AY122" s="22" t="s">
        <v>149</v>
      </c>
      <c r="BE122" s="202">
        <f>IF(N122="základní",J122,0)</f>
        <v>0</v>
      </c>
      <c r="BF122" s="202">
        <f>IF(N122="snížená",J122,0)</f>
        <v>0</v>
      </c>
      <c r="BG122" s="202">
        <f>IF(N122="zákl. přenesená",J122,0)</f>
        <v>0</v>
      </c>
      <c r="BH122" s="202">
        <f>IF(N122="sníž. přenesená",J122,0)</f>
        <v>0</v>
      </c>
      <c r="BI122" s="202">
        <f>IF(N122="nulová",J122,0)</f>
        <v>0</v>
      </c>
      <c r="BJ122" s="22" t="s">
        <v>24</v>
      </c>
      <c r="BK122" s="202">
        <f>ROUND(I122*H122,2)</f>
        <v>0</v>
      </c>
      <c r="BL122" s="22" t="s">
        <v>157</v>
      </c>
      <c r="BM122" s="22" t="s">
        <v>197</v>
      </c>
    </row>
    <row r="123" spans="2:51" s="11" customFormat="1" ht="13.5">
      <c r="B123" s="203"/>
      <c r="C123" s="204"/>
      <c r="D123" s="215" t="s">
        <v>159</v>
      </c>
      <c r="E123" s="216" t="s">
        <v>22</v>
      </c>
      <c r="F123" s="217" t="s">
        <v>198</v>
      </c>
      <c r="G123" s="204"/>
      <c r="H123" s="218">
        <v>3.57</v>
      </c>
      <c r="I123" s="209"/>
      <c r="J123" s="204"/>
      <c r="K123" s="204"/>
      <c r="L123" s="210"/>
      <c r="M123" s="211"/>
      <c r="N123" s="212"/>
      <c r="O123" s="212"/>
      <c r="P123" s="212"/>
      <c r="Q123" s="212"/>
      <c r="R123" s="212"/>
      <c r="S123" s="212"/>
      <c r="T123" s="213"/>
      <c r="AT123" s="214" t="s">
        <v>159</v>
      </c>
      <c r="AU123" s="214" t="s">
        <v>84</v>
      </c>
      <c r="AV123" s="11" t="s">
        <v>84</v>
      </c>
      <c r="AW123" s="11" t="s">
        <v>39</v>
      </c>
      <c r="AX123" s="11" t="s">
        <v>75</v>
      </c>
      <c r="AY123" s="214" t="s">
        <v>149</v>
      </c>
    </row>
    <row r="124" spans="2:51" s="11" customFormat="1" ht="13.5">
      <c r="B124" s="203"/>
      <c r="C124" s="204"/>
      <c r="D124" s="215" t="s">
        <v>159</v>
      </c>
      <c r="E124" s="216" t="s">
        <v>22</v>
      </c>
      <c r="F124" s="217" t="s">
        <v>199</v>
      </c>
      <c r="G124" s="204"/>
      <c r="H124" s="218">
        <v>151.917</v>
      </c>
      <c r="I124" s="209"/>
      <c r="J124" s="204"/>
      <c r="K124" s="204"/>
      <c r="L124" s="210"/>
      <c r="M124" s="211"/>
      <c r="N124" s="212"/>
      <c r="O124" s="212"/>
      <c r="P124" s="212"/>
      <c r="Q124" s="212"/>
      <c r="R124" s="212"/>
      <c r="S124" s="212"/>
      <c r="T124" s="213"/>
      <c r="AT124" s="214" t="s">
        <v>159</v>
      </c>
      <c r="AU124" s="214" t="s">
        <v>84</v>
      </c>
      <c r="AV124" s="11" t="s">
        <v>84</v>
      </c>
      <c r="AW124" s="11" t="s">
        <v>39</v>
      </c>
      <c r="AX124" s="11" t="s">
        <v>75</v>
      </c>
      <c r="AY124" s="214" t="s">
        <v>149</v>
      </c>
    </row>
    <row r="125" spans="2:51" s="12" customFormat="1" ht="13.5">
      <c r="B125" s="219"/>
      <c r="C125" s="220"/>
      <c r="D125" s="205" t="s">
        <v>159</v>
      </c>
      <c r="E125" s="221" t="s">
        <v>22</v>
      </c>
      <c r="F125" s="222" t="s">
        <v>177</v>
      </c>
      <c r="G125" s="220"/>
      <c r="H125" s="223">
        <v>155.487</v>
      </c>
      <c r="I125" s="224"/>
      <c r="J125" s="220"/>
      <c r="K125" s="220"/>
      <c r="L125" s="225"/>
      <c r="M125" s="226"/>
      <c r="N125" s="227"/>
      <c r="O125" s="227"/>
      <c r="P125" s="227"/>
      <c r="Q125" s="227"/>
      <c r="R125" s="227"/>
      <c r="S125" s="227"/>
      <c r="T125" s="228"/>
      <c r="AT125" s="229" t="s">
        <v>159</v>
      </c>
      <c r="AU125" s="229" t="s">
        <v>84</v>
      </c>
      <c r="AV125" s="12" t="s">
        <v>157</v>
      </c>
      <c r="AW125" s="12" t="s">
        <v>39</v>
      </c>
      <c r="AX125" s="12" t="s">
        <v>24</v>
      </c>
      <c r="AY125" s="229" t="s">
        <v>149</v>
      </c>
    </row>
    <row r="126" spans="2:65" s="1" customFormat="1" ht="31.5" customHeight="1">
      <c r="B126" s="39"/>
      <c r="C126" s="191" t="s">
        <v>200</v>
      </c>
      <c r="D126" s="191" t="s">
        <v>152</v>
      </c>
      <c r="E126" s="192" t="s">
        <v>201</v>
      </c>
      <c r="F126" s="193" t="s">
        <v>202</v>
      </c>
      <c r="G126" s="194" t="s">
        <v>181</v>
      </c>
      <c r="H126" s="195">
        <v>30.789</v>
      </c>
      <c r="I126" s="196"/>
      <c r="J126" s="197">
        <f>ROUND(I126*H126,2)</f>
        <v>0</v>
      </c>
      <c r="K126" s="193" t="s">
        <v>156</v>
      </c>
      <c r="L126" s="59"/>
      <c r="M126" s="198" t="s">
        <v>22</v>
      </c>
      <c r="N126" s="199" t="s">
        <v>46</v>
      </c>
      <c r="O126" s="40"/>
      <c r="P126" s="200">
        <f>O126*H126</f>
        <v>0</v>
      </c>
      <c r="Q126" s="200">
        <v>0.10422</v>
      </c>
      <c r="R126" s="200">
        <f>Q126*H126</f>
        <v>3.2088295799999997</v>
      </c>
      <c r="S126" s="200">
        <v>0</v>
      </c>
      <c r="T126" s="201">
        <f>S126*H126</f>
        <v>0</v>
      </c>
      <c r="AR126" s="22" t="s">
        <v>157</v>
      </c>
      <c r="AT126" s="22" t="s">
        <v>152</v>
      </c>
      <c r="AU126" s="22" t="s">
        <v>84</v>
      </c>
      <c r="AY126" s="22" t="s">
        <v>149</v>
      </c>
      <c r="BE126" s="202">
        <f>IF(N126="základní",J126,0)</f>
        <v>0</v>
      </c>
      <c r="BF126" s="202">
        <f>IF(N126="snížená",J126,0)</f>
        <v>0</v>
      </c>
      <c r="BG126" s="202">
        <f>IF(N126="zákl. přenesená",J126,0)</f>
        <v>0</v>
      </c>
      <c r="BH126" s="202">
        <f>IF(N126="sníž. přenesená",J126,0)</f>
        <v>0</v>
      </c>
      <c r="BI126" s="202">
        <f>IF(N126="nulová",J126,0)</f>
        <v>0</v>
      </c>
      <c r="BJ126" s="22" t="s">
        <v>24</v>
      </c>
      <c r="BK126" s="202">
        <f>ROUND(I126*H126,2)</f>
        <v>0</v>
      </c>
      <c r="BL126" s="22" t="s">
        <v>157</v>
      </c>
      <c r="BM126" s="22" t="s">
        <v>203</v>
      </c>
    </row>
    <row r="127" spans="2:51" s="11" customFormat="1" ht="13.5">
      <c r="B127" s="203"/>
      <c r="C127" s="204"/>
      <c r="D127" s="205" t="s">
        <v>159</v>
      </c>
      <c r="E127" s="206" t="s">
        <v>22</v>
      </c>
      <c r="F127" s="207" t="s">
        <v>204</v>
      </c>
      <c r="G127" s="204"/>
      <c r="H127" s="208">
        <v>30.789</v>
      </c>
      <c r="I127" s="209"/>
      <c r="J127" s="204"/>
      <c r="K127" s="204"/>
      <c r="L127" s="210"/>
      <c r="M127" s="211"/>
      <c r="N127" s="212"/>
      <c r="O127" s="212"/>
      <c r="P127" s="212"/>
      <c r="Q127" s="212"/>
      <c r="R127" s="212"/>
      <c r="S127" s="212"/>
      <c r="T127" s="213"/>
      <c r="AT127" s="214" t="s">
        <v>159</v>
      </c>
      <c r="AU127" s="214" t="s">
        <v>84</v>
      </c>
      <c r="AV127" s="11" t="s">
        <v>84</v>
      </c>
      <c r="AW127" s="11" t="s">
        <v>39</v>
      </c>
      <c r="AX127" s="11" t="s">
        <v>24</v>
      </c>
      <c r="AY127" s="214" t="s">
        <v>149</v>
      </c>
    </row>
    <row r="128" spans="2:65" s="1" customFormat="1" ht="22.5" customHeight="1">
      <c r="B128" s="39"/>
      <c r="C128" s="191" t="s">
        <v>29</v>
      </c>
      <c r="D128" s="191" t="s">
        <v>152</v>
      </c>
      <c r="E128" s="192" t="s">
        <v>205</v>
      </c>
      <c r="F128" s="193" t="s">
        <v>206</v>
      </c>
      <c r="G128" s="194" t="s">
        <v>181</v>
      </c>
      <c r="H128" s="195">
        <v>8.156</v>
      </c>
      <c r="I128" s="196"/>
      <c r="J128" s="197">
        <f>ROUND(I128*H128,2)</f>
        <v>0</v>
      </c>
      <c r="K128" s="193" t="s">
        <v>156</v>
      </c>
      <c r="L128" s="59"/>
      <c r="M128" s="198" t="s">
        <v>22</v>
      </c>
      <c r="N128" s="199" t="s">
        <v>46</v>
      </c>
      <c r="O128" s="40"/>
      <c r="P128" s="200">
        <f>O128*H128</f>
        <v>0</v>
      </c>
      <c r="Q128" s="200">
        <v>0.26723</v>
      </c>
      <c r="R128" s="200">
        <f>Q128*H128</f>
        <v>2.17952788</v>
      </c>
      <c r="S128" s="200">
        <v>0</v>
      </c>
      <c r="T128" s="201">
        <f>S128*H128</f>
        <v>0</v>
      </c>
      <c r="AR128" s="22" t="s">
        <v>157</v>
      </c>
      <c r="AT128" s="22" t="s">
        <v>152</v>
      </c>
      <c r="AU128" s="22" t="s">
        <v>84</v>
      </c>
      <c r="AY128" s="22" t="s">
        <v>149</v>
      </c>
      <c r="BE128" s="202">
        <f>IF(N128="základní",J128,0)</f>
        <v>0</v>
      </c>
      <c r="BF128" s="202">
        <f>IF(N128="snížená",J128,0)</f>
        <v>0</v>
      </c>
      <c r="BG128" s="202">
        <f>IF(N128="zákl. přenesená",J128,0)</f>
        <v>0</v>
      </c>
      <c r="BH128" s="202">
        <f>IF(N128="sníž. přenesená",J128,0)</f>
        <v>0</v>
      </c>
      <c r="BI128" s="202">
        <f>IF(N128="nulová",J128,0)</f>
        <v>0</v>
      </c>
      <c r="BJ128" s="22" t="s">
        <v>24</v>
      </c>
      <c r="BK128" s="202">
        <f>ROUND(I128*H128,2)</f>
        <v>0</v>
      </c>
      <c r="BL128" s="22" t="s">
        <v>157</v>
      </c>
      <c r="BM128" s="22" t="s">
        <v>207</v>
      </c>
    </row>
    <row r="129" spans="2:63" s="10" customFormat="1" ht="29.85" customHeight="1">
      <c r="B129" s="174"/>
      <c r="C129" s="175"/>
      <c r="D129" s="188" t="s">
        <v>74</v>
      </c>
      <c r="E129" s="189" t="s">
        <v>157</v>
      </c>
      <c r="F129" s="189" t="s">
        <v>208</v>
      </c>
      <c r="G129" s="175"/>
      <c r="H129" s="175"/>
      <c r="I129" s="178"/>
      <c r="J129" s="190">
        <f>BK129</f>
        <v>0</v>
      </c>
      <c r="K129" s="175"/>
      <c r="L129" s="180"/>
      <c r="M129" s="181"/>
      <c r="N129" s="182"/>
      <c r="O129" s="182"/>
      <c r="P129" s="183">
        <f>SUM(P130:P134)</f>
        <v>0</v>
      </c>
      <c r="Q129" s="182"/>
      <c r="R129" s="183">
        <f>SUM(R130:R134)</f>
        <v>0.16729760000000002</v>
      </c>
      <c r="S129" s="182"/>
      <c r="T129" s="184">
        <f>SUM(T130:T134)</f>
        <v>0</v>
      </c>
      <c r="AR129" s="185" t="s">
        <v>24</v>
      </c>
      <c r="AT129" s="186" t="s">
        <v>74</v>
      </c>
      <c r="AU129" s="186" t="s">
        <v>24</v>
      </c>
      <c r="AY129" s="185" t="s">
        <v>149</v>
      </c>
      <c r="BK129" s="187">
        <f>SUM(BK130:BK134)</f>
        <v>0</v>
      </c>
    </row>
    <row r="130" spans="2:65" s="1" customFormat="1" ht="22.5" customHeight="1">
      <c r="B130" s="39"/>
      <c r="C130" s="191" t="s">
        <v>209</v>
      </c>
      <c r="D130" s="191" t="s">
        <v>152</v>
      </c>
      <c r="E130" s="192" t="s">
        <v>210</v>
      </c>
      <c r="F130" s="193" t="s">
        <v>211</v>
      </c>
      <c r="G130" s="194" t="s">
        <v>212</v>
      </c>
      <c r="H130" s="195">
        <v>1.6</v>
      </c>
      <c r="I130" s="196"/>
      <c r="J130" s="197">
        <f>ROUND(I130*H130,2)</f>
        <v>0</v>
      </c>
      <c r="K130" s="193" t="s">
        <v>156</v>
      </c>
      <c r="L130" s="59"/>
      <c r="M130" s="198" t="s">
        <v>22</v>
      </c>
      <c r="N130" s="199" t="s">
        <v>46</v>
      </c>
      <c r="O130" s="40"/>
      <c r="P130" s="200">
        <f>O130*H130</f>
        <v>0</v>
      </c>
      <c r="Q130" s="200">
        <v>0.1016</v>
      </c>
      <c r="R130" s="200">
        <f>Q130*H130</f>
        <v>0.16256</v>
      </c>
      <c r="S130" s="200">
        <v>0</v>
      </c>
      <c r="T130" s="201">
        <f>S130*H130</f>
        <v>0</v>
      </c>
      <c r="AR130" s="22" t="s">
        <v>157</v>
      </c>
      <c r="AT130" s="22" t="s">
        <v>152</v>
      </c>
      <c r="AU130" s="22" t="s">
        <v>84</v>
      </c>
      <c r="AY130" s="22" t="s">
        <v>149</v>
      </c>
      <c r="BE130" s="202">
        <f>IF(N130="základní",J130,0)</f>
        <v>0</v>
      </c>
      <c r="BF130" s="202">
        <f>IF(N130="snížená",J130,0)</f>
        <v>0</v>
      </c>
      <c r="BG130" s="202">
        <f>IF(N130="zákl. přenesená",J130,0)</f>
        <v>0</v>
      </c>
      <c r="BH130" s="202">
        <f>IF(N130="sníž. přenesená",J130,0)</f>
        <v>0</v>
      </c>
      <c r="BI130" s="202">
        <f>IF(N130="nulová",J130,0)</f>
        <v>0</v>
      </c>
      <c r="BJ130" s="22" t="s">
        <v>24</v>
      </c>
      <c r="BK130" s="202">
        <f>ROUND(I130*H130,2)</f>
        <v>0</v>
      </c>
      <c r="BL130" s="22" t="s">
        <v>157</v>
      </c>
      <c r="BM130" s="22" t="s">
        <v>213</v>
      </c>
    </row>
    <row r="131" spans="2:51" s="11" customFormat="1" ht="13.5">
      <c r="B131" s="203"/>
      <c r="C131" s="204"/>
      <c r="D131" s="205" t="s">
        <v>159</v>
      </c>
      <c r="E131" s="206" t="s">
        <v>22</v>
      </c>
      <c r="F131" s="207" t="s">
        <v>214</v>
      </c>
      <c r="G131" s="204"/>
      <c r="H131" s="208">
        <v>1.6</v>
      </c>
      <c r="I131" s="209"/>
      <c r="J131" s="204"/>
      <c r="K131" s="204"/>
      <c r="L131" s="210"/>
      <c r="M131" s="211"/>
      <c r="N131" s="212"/>
      <c r="O131" s="212"/>
      <c r="P131" s="212"/>
      <c r="Q131" s="212"/>
      <c r="R131" s="212"/>
      <c r="S131" s="212"/>
      <c r="T131" s="213"/>
      <c r="AT131" s="214" t="s">
        <v>159</v>
      </c>
      <c r="AU131" s="214" t="s">
        <v>84</v>
      </c>
      <c r="AV131" s="11" t="s">
        <v>84</v>
      </c>
      <c r="AW131" s="11" t="s">
        <v>39</v>
      </c>
      <c r="AX131" s="11" t="s">
        <v>24</v>
      </c>
      <c r="AY131" s="214" t="s">
        <v>149</v>
      </c>
    </row>
    <row r="132" spans="2:65" s="1" customFormat="1" ht="22.5" customHeight="1">
      <c r="B132" s="39"/>
      <c r="C132" s="191" t="s">
        <v>215</v>
      </c>
      <c r="D132" s="191" t="s">
        <v>152</v>
      </c>
      <c r="E132" s="192" t="s">
        <v>216</v>
      </c>
      <c r="F132" s="193" t="s">
        <v>217</v>
      </c>
      <c r="G132" s="194" t="s">
        <v>181</v>
      </c>
      <c r="H132" s="195">
        <v>0.72</v>
      </c>
      <c r="I132" s="196"/>
      <c r="J132" s="197">
        <f>ROUND(I132*H132,2)</f>
        <v>0</v>
      </c>
      <c r="K132" s="193" t="s">
        <v>156</v>
      </c>
      <c r="L132" s="59"/>
      <c r="M132" s="198" t="s">
        <v>22</v>
      </c>
      <c r="N132" s="199" t="s">
        <v>46</v>
      </c>
      <c r="O132" s="40"/>
      <c r="P132" s="200">
        <f>O132*H132</f>
        <v>0</v>
      </c>
      <c r="Q132" s="200">
        <v>0.00658</v>
      </c>
      <c r="R132" s="200">
        <f>Q132*H132</f>
        <v>0.0047376</v>
      </c>
      <c r="S132" s="200">
        <v>0</v>
      </c>
      <c r="T132" s="201">
        <f>S132*H132</f>
        <v>0</v>
      </c>
      <c r="AR132" s="22" t="s">
        <v>157</v>
      </c>
      <c r="AT132" s="22" t="s">
        <v>152</v>
      </c>
      <c r="AU132" s="22" t="s">
        <v>84</v>
      </c>
      <c r="AY132" s="22" t="s">
        <v>149</v>
      </c>
      <c r="BE132" s="202">
        <f>IF(N132="základní",J132,0)</f>
        <v>0</v>
      </c>
      <c r="BF132" s="202">
        <f>IF(N132="snížená",J132,0)</f>
        <v>0</v>
      </c>
      <c r="BG132" s="202">
        <f>IF(N132="zákl. přenesená",J132,0)</f>
        <v>0</v>
      </c>
      <c r="BH132" s="202">
        <f>IF(N132="sníž. přenesená",J132,0)</f>
        <v>0</v>
      </c>
      <c r="BI132" s="202">
        <f>IF(N132="nulová",J132,0)</f>
        <v>0</v>
      </c>
      <c r="BJ132" s="22" t="s">
        <v>24</v>
      </c>
      <c r="BK132" s="202">
        <f>ROUND(I132*H132,2)</f>
        <v>0</v>
      </c>
      <c r="BL132" s="22" t="s">
        <v>157</v>
      </c>
      <c r="BM132" s="22" t="s">
        <v>218</v>
      </c>
    </row>
    <row r="133" spans="2:51" s="11" customFormat="1" ht="13.5">
      <c r="B133" s="203"/>
      <c r="C133" s="204"/>
      <c r="D133" s="205" t="s">
        <v>159</v>
      </c>
      <c r="E133" s="206" t="s">
        <v>22</v>
      </c>
      <c r="F133" s="207" t="s">
        <v>219</v>
      </c>
      <c r="G133" s="204"/>
      <c r="H133" s="208">
        <v>0.72</v>
      </c>
      <c r="I133" s="209"/>
      <c r="J133" s="204"/>
      <c r="K133" s="204"/>
      <c r="L133" s="210"/>
      <c r="M133" s="211"/>
      <c r="N133" s="212"/>
      <c r="O133" s="212"/>
      <c r="P133" s="212"/>
      <c r="Q133" s="212"/>
      <c r="R133" s="212"/>
      <c r="S133" s="212"/>
      <c r="T133" s="213"/>
      <c r="AT133" s="214" t="s">
        <v>159</v>
      </c>
      <c r="AU133" s="214" t="s">
        <v>84</v>
      </c>
      <c r="AV133" s="11" t="s">
        <v>84</v>
      </c>
      <c r="AW133" s="11" t="s">
        <v>39</v>
      </c>
      <c r="AX133" s="11" t="s">
        <v>24</v>
      </c>
      <c r="AY133" s="214" t="s">
        <v>149</v>
      </c>
    </row>
    <row r="134" spans="2:65" s="1" customFormat="1" ht="22.5" customHeight="1">
      <c r="B134" s="39"/>
      <c r="C134" s="191" t="s">
        <v>220</v>
      </c>
      <c r="D134" s="191" t="s">
        <v>152</v>
      </c>
      <c r="E134" s="192" t="s">
        <v>221</v>
      </c>
      <c r="F134" s="193" t="s">
        <v>222</v>
      </c>
      <c r="G134" s="194" t="s">
        <v>181</v>
      </c>
      <c r="H134" s="195">
        <v>0.72</v>
      </c>
      <c r="I134" s="196"/>
      <c r="J134" s="197">
        <f>ROUND(I134*H134,2)</f>
        <v>0</v>
      </c>
      <c r="K134" s="193" t="s">
        <v>156</v>
      </c>
      <c r="L134" s="59"/>
      <c r="M134" s="198" t="s">
        <v>22</v>
      </c>
      <c r="N134" s="199" t="s">
        <v>46</v>
      </c>
      <c r="O134" s="40"/>
      <c r="P134" s="200">
        <f>O134*H134</f>
        <v>0</v>
      </c>
      <c r="Q134" s="200">
        <v>0</v>
      </c>
      <c r="R134" s="200">
        <f>Q134*H134</f>
        <v>0</v>
      </c>
      <c r="S134" s="200">
        <v>0</v>
      </c>
      <c r="T134" s="201">
        <f>S134*H134</f>
        <v>0</v>
      </c>
      <c r="AR134" s="22" t="s">
        <v>157</v>
      </c>
      <c r="AT134" s="22" t="s">
        <v>152</v>
      </c>
      <c r="AU134" s="22" t="s">
        <v>84</v>
      </c>
      <c r="AY134" s="22" t="s">
        <v>149</v>
      </c>
      <c r="BE134" s="202">
        <f>IF(N134="základní",J134,0)</f>
        <v>0</v>
      </c>
      <c r="BF134" s="202">
        <f>IF(N134="snížená",J134,0)</f>
        <v>0</v>
      </c>
      <c r="BG134" s="202">
        <f>IF(N134="zákl. přenesená",J134,0)</f>
        <v>0</v>
      </c>
      <c r="BH134" s="202">
        <f>IF(N134="sníž. přenesená",J134,0)</f>
        <v>0</v>
      </c>
      <c r="BI134" s="202">
        <f>IF(N134="nulová",J134,0)</f>
        <v>0</v>
      </c>
      <c r="BJ134" s="22" t="s">
        <v>24</v>
      </c>
      <c r="BK134" s="202">
        <f>ROUND(I134*H134,2)</f>
        <v>0</v>
      </c>
      <c r="BL134" s="22" t="s">
        <v>157</v>
      </c>
      <c r="BM134" s="22" t="s">
        <v>223</v>
      </c>
    </row>
    <row r="135" spans="2:63" s="10" customFormat="1" ht="29.85" customHeight="1">
      <c r="B135" s="174"/>
      <c r="C135" s="175"/>
      <c r="D135" s="188" t="s">
        <v>74</v>
      </c>
      <c r="E135" s="189" t="s">
        <v>178</v>
      </c>
      <c r="F135" s="189" t="s">
        <v>224</v>
      </c>
      <c r="G135" s="175"/>
      <c r="H135" s="175"/>
      <c r="I135" s="178"/>
      <c r="J135" s="190">
        <f>BK135</f>
        <v>0</v>
      </c>
      <c r="K135" s="175"/>
      <c r="L135" s="180"/>
      <c r="M135" s="181"/>
      <c r="N135" s="182"/>
      <c r="O135" s="182"/>
      <c r="P135" s="183">
        <f>SUM(P136:P137)</f>
        <v>0</v>
      </c>
      <c r="Q135" s="182"/>
      <c r="R135" s="183">
        <f>SUM(R136:R137)</f>
        <v>1.0227950000000001</v>
      </c>
      <c r="S135" s="182"/>
      <c r="T135" s="184">
        <f>SUM(T136:T137)</f>
        <v>0</v>
      </c>
      <c r="AR135" s="185" t="s">
        <v>24</v>
      </c>
      <c r="AT135" s="186" t="s">
        <v>74</v>
      </c>
      <c r="AU135" s="186" t="s">
        <v>24</v>
      </c>
      <c r="AY135" s="185" t="s">
        <v>149</v>
      </c>
      <c r="BK135" s="187">
        <f>SUM(BK136:BK137)</f>
        <v>0</v>
      </c>
    </row>
    <row r="136" spans="2:65" s="1" customFormat="1" ht="22.5" customHeight="1">
      <c r="B136" s="39"/>
      <c r="C136" s="191" t="s">
        <v>225</v>
      </c>
      <c r="D136" s="191" t="s">
        <v>152</v>
      </c>
      <c r="E136" s="192" t="s">
        <v>226</v>
      </c>
      <c r="F136" s="193" t="s">
        <v>227</v>
      </c>
      <c r="G136" s="194" t="s">
        <v>181</v>
      </c>
      <c r="H136" s="195">
        <v>12.14</v>
      </c>
      <c r="I136" s="196"/>
      <c r="J136" s="197">
        <f>ROUND(I136*H136,2)</f>
        <v>0</v>
      </c>
      <c r="K136" s="193" t="s">
        <v>156</v>
      </c>
      <c r="L136" s="59"/>
      <c r="M136" s="198" t="s">
        <v>22</v>
      </c>
      <c r="N136" s="199" t="s">
        <v>46</v>
      </c>
      <c r="O136" s="40"/>
      <c r="P136" s="200">
        <f>O136*H136</f>
        <v>0</v>
      </c>
      <c r="Q136" s="200">
        <v>0.08425</v>
      </c>
      <c r="R136" s="200">
        <f>Q136*H136</f>
        <v>1.0227950000000001</v>
      </c>
      <c r="S136" s="200">
        <v>0</v>
      </c>
      <c r="T136" s="201">
        <f>S136*H136</f>
        <v>0</v>
      </c>
      <c r="AR136" s="22" t="s">
        <v>157</v>
      </c>
      <c r="AT136" s="22" t="s">
        <v>152</v>
      </c>
      <c r="AU136" s="22" t="s">
        <v>84</v>
      </c>
      <c r="AY136" s="22" t="s">
        <v>149</v>
      </c>
      <c r="BE136" s="202">
        <f>IF(N136="základní",J136,0)</f>
        <v>0</v>
      </c>
      <c r="BF136" s="202">
        <f>IF(N136="snížená",J136,0)</f>
        <v>0</v>
      </c>
      <c r="BG136" s="202">
        <f>IF(N136="zákl. přenesená",J136,0)</f>
        <v>0</v>
      </c>
      <c r="BH136" s="202">
        <f>IF(N136="sníž. přenesená",J136,0)</f>
        <v>0</v>
      </c>
      <c r="BI136" s="202">
        <f>IF(N136="nulová",J136,0)</f>
        <v>0</v>
      </c>
      <c r="BJ136" s="22" t="s">
        <v>24</v>
      </c>
      <c r="BK136" s="202">
        <f>ROUND(I136*H136,2)</f>
        <v>0</v>
      </c>
      <c r="BL136" s="22" t="s">
        <v>157</v>
      </c>
      <c r="BM136" s="22" t="s">
        <v>228</v>
      </c>
    </row>
    <row r="137" spans="2:51" s="11" customFormat="1" ht="13.5">
      <c r="B137" s="203"/>
      <c r="C137" s="204"/>
      <c r="D137" s="215" t="s">
        <v>159</v>
      </c>
      <c r="E137" s="216" t="s">
        <v>22</v>
      </c>
      <c r="F137" s="217" t="s">
        <v>229</v>
      </c>
      <c r="G137" s="204"/>
      <c r="H137" s="218">
        <v>12.14</v>
      </c>
      <c r="I137" s="209"/>
      <c r="J137" s="204"/>
      <c r="K137" s="204"/>
      <c r="L137" s="210"/>
      <c r="M137" s="211"/>
      <c r="N137" s="212"/>
      <c r="O137" s="212"/>
      <c r="P137" s="212"/>
      <c r="Q137" s="212"/>
      <c r="R137" s="212"/>
      <c r="S137" s="212"/>
      <c r="T137" s="213"/>
      <c r="AT137" s="214" t="s">
        <v>159</v>
      </c>
      <c r="AU137" s="214" t="s">
        <v>84</v>
      </c>
      <c r="AV137" s="11" t="s">
        <v>84</v>
      </c>
      <c r="AW137" s="11" t="s">
        <v>39</v>
      </c>
      <c r="AX137" s="11" t="s">
        <v>24</v>
      </c>
      <c r="AY137" s="214" t="s">
        <v>149</v>
      </c>
    </row>
    <row r="138" spans="2:63" s="10" customFormat="1" ht="29.85" customHeight="1">
      <c r="B138" s="174"/>
      <c r="C138" s="175"/>
      <c r="D138" s="188" t="s">
        <v>74</v>
      </c>
      <c r="E138" s="189" t="s">
        <v>184</v>
      </c>
      <c r="F138" s="189" t="s">
        <v>230</v>
      </c>
      <c r="G138" s="175"/>
      <c r="H138" s="175"/>
      <c r="I138" s="178"/>
      <c r="J138" s="190">
        <f>BK138</f>
        <v>0</v>
      </c>
      <c r="K138" s="175"/>
      <c r="L138" s="180"/>
      <c r="M138" s="181"/>
      <c r="N138" s="182"/>
      <c r="O138" s="182"/>
      <c r="P138" s="183">
        <f>SUM(P139:P160)</f>
        <v>0</v>
      </c>
      <c r="Q138" s="182"/>
      <c r="R138" s="183">
        <f>SUM(R139:R160)</f>
        <v>69.59492934</v>
      </c>
      <c r="S138" s="182"/>
      <c r="T138" s="184">
        <f>SUM(T139:T160)</f>
        <v>0</v>
      </c>
      <c r="AR138" s="185" t="s">
        <v>24</v>
      </c>
      <c r="AT138" s="186" t="s">
        <v>74</v>
      </c>
      <c r="AU138" s="186" t="s">
        <v>24</v>
      </c>
      <c r="AY138" s="185" t="s">
        <v>149</v>
      </c>
      <c r="BK138" s="187">
        <f>SUM(BK139:BK160)</f>
        <v>0</v>
      </c>
    </row>
    <row r="139" spans="2:65" s="1" customFormat="1" ht="22.5" customHeight="1">
      <c r="B139" s="39"/>
      <c r="C139" s="191" t="s">
        <v>10</v>
      </c>
      <c r="D139" s="191" t="s">
        <v>152</v>
      </c>
      <c r="E139" s="192" t="s">
        <v>231</v>
      </c>
      <c r="F139" s="193" t="s">
        <v>232</v>
      </c>
      <c r="G139" s="194" t="s">
        <v>181</v>
      </c>
      <c r="H139" s="195">
        <v>22.95</v>
      </c>
      <c r="I139" s="196"/>
      <c r="J139" s="197">
        <f>ROUND(I139*H139,2)</f>
        <v>0</v>
      </c>
      <c r="K139" s="193" t="s">
        <v>156</v>
      </c>
      <c r="L139" s="59"/>
      <c r="M139" s="198" t="s">
        <v>22</v>
      </c>
      <c r="N139" s="199" t="s">
        <v>46</v>
      </c>
      <c r="O139" s="40"/>
      <c r="P139" s="200">
        <f>O139*H139</f>
        <v>0</v>
      </c>
      <c r="Q139" s="200">
        <v>0.003</v>
      </c>
      <c r="R139" s="200">
        <f>Q139*H139</f>
        <v>0.06885</v>
      </c>
      <c r="S139" s="200">
        <v>0</v>
      </c>
      <c r="T139" s="201">
        <f>S139*H139</f>
        <v>0</v>
      </c>
      <c r="AR139" s="22" t="s">
        <v>157</v>
      </c>
      <c r="AT139" s="22" t="s">
        <v>152</v>
      </c>
      <c r="AU139" s="22" t="s">
        <v>84</v>
      </c>
      <c r="AY139" s="22" t="s">
        <v>149</v>
      </c>
      <c r="BE139" s="202">
        <f>IF(N139="základní",J139,0)</f>
        <v>0</v>
      </c>
      <c r="BF139" s="202">
        <f>IF(N139="snížená",J139,0)</f>
        <v>0</v>
      </c>
      <c r="BG139" s="202">
        <f>IF(N139="zákl. přenesená",J139,0)</f>
        <v>0</v>
      </c>
      <c r="BH139" s="202">
        <f>IF(N139="sníž. přenesená",J139,0)</f>
        <v>0</v>
      </c>
      <c r="BI139" s="202">
        <f>IF(N139="nulová",J139,0)</f>
        <v>0</v>
      </c>
      <c r="BJ139" s="22" t="s">
        <v>24</v>
      </c>
      <c r="BK139" s="202">
        <f>ROUND(I139*H139,2)</f>
        <v>0</v>
      </c>
      <c r="BL139" s="22" t="s">
        <v>157</v>
      </c>
      <c r="BM139" s="22" t="s">
        <v>233</v>
      </c>
    </row>
    <row r="140" spans="2:65" s="1" customFormat="1" ht="22.5" customHeight="1">
      <c r="B140" s="39"/>
      <c r="C140" s="191" t="s">
        <v>234</v>
      </c>
      <c r="D140" s="191" t="s">
        <v>152</v>
      </c>
      <c r="E140" s="192" t="s">
        <v>235</v>
      </c>
      <c r="F140" s="193" t="s">
        <v>236</v>
      </c>
      <c r="G140" s="194" t="s">
        <v>181</v>
      </c>
      <c r="H140" s="195">
        <v>22.95</v>
      </c>
      <c r="I140" s="196"/>
      <c r="J140" s="197">
        <f>ROUND(I140*H140,2)</f>
        <v>0</v>
      </c>
      <c r="K140" s="193" t="s">
        <v>156</v>
      </c>
      <c r="L140" s="59"/>
      <c r="M140" s="198" t="s">
        <v>22</v>
      </c>
      <c r="N140" s="199" t="s">
        <v>46</v>
      </c>
      <c r="O140" s="40"/>
      <c r="P140" s="200">
        <f>O140*H140</f>
        <v>0</v>
      </c>
      <c r="Q140" s="200">
        <v>0.0169</v>
      </c>
      <c r="R140" s="200">
        <f>Q140*H140</f>
        <v>0.38785499999999995</v>
      </c>
      <c r="S140" s="200">
        <v>0</v>
      </c>
      <c r="T140" s="201">
        <f>S140*H140</f>
        <v>0</v>
      </c>
      <c r="AR140" s="22" t="s">
        <v>157</v>
      </c>
      <c r="AT140" s="22" t="s">
        <v>152</v>
      </c>
      <c r="AU140" s="22" t="s">
        <v>84</v>
      </c>
      <c r="AY140" s="22" t="s">
        <v>149</v>
      </c>
      <c r="BE140" s="202">
        <f>IF(N140="základní",J140,0)</f>
        <v>0</v>
      </c>
      <c r="BF140" s="202">
        <f>IF(N140="snížená",J140,0)</f>
        <v>0</v>
      </c>
      <c r="BG140" s="202">
        <f>IF(N140="zákl. přenesená",J140,0)</f>
        <v>0</v>
      </c>
      <c r="BH140" s="202">
        <f>IF(N140="sníž. přenesená",J140,0)</f>
        <v>0</v>
      </c>
      <c r="BI140" s="202">
        <f>IF(N140="nulová",J140,0)</f>
        <v>0</v>
      </c>
      <c r="BJ140" s="22" t="s">
        <v>24</v>
      </c>
      <c r="BK140" s="202">
        <f>ROUND(I140*H140,2)</f>
        <v>0</v>
      </c>
      <c r="BL140" s="22" t="s">
        <v>157</v>
      </c>
      <c r="BM140" s="22" t="s">
        <v>237</v>
      </c>
    </row>
    <row r="141" spans="2:65" s="1" customFormat="1" ht="22.5" customHeight="1">
      <c r="B141" s="39"/>
      <c r="C141" s="191" t="s">
        <v>238</v>
      </c>
      <c r="D141" s="191" t="s">
        <v>152</v>
      </c>
      <c r="E141" s="192" t="s">
        <v>239</v>
      </c>
      <c r="F141" s="193" t="s">
        <v>240</v>
      </c>
      <c r="G141" s="194" t="s">
        <v>181</v>
      </c>
      <c r="H141" s="195">
        <v>383.892</v>
      </c>
      <c r="I141" s="196"/>
      <c r="J141" s="197">
        <f>ROUND(I141*H141,2)</f>
        <v>0</v>
      </c>
      <c r="K141" s="193" t="s">
        <v>156</v>
      </c>
      <c r="L141" s="59"/>
      <c r="M141" s="198" t="s">
        <v>22</v>
      </c>
      <c r="N141" s="199" t="s">
        <v>46</v>
      </c>
      <c r="O141" s="40"/>
      <c r="P141" s="200">
        <f>O141*H141</f>
        <v>0</v>
      </c>
      <c r="Q141" s="200">
        <v>0.00489</v>
      </c>
      <c r="R141" s="200">
        <f>Q141*H141</f>
        <v>1.87723188</v>
      </c>
      <c r="S141" s="200">
        <v>0</v>
      </c>
      <c r="T141" s="201">
        <f>S141*H141</f>
        <v>0</v>
      </c>
      <c r="AR141" s="22" t="s">
        <v>157</v>
      </c>
      <c r="AT141" s="22" t="s">
        <v>152</v>
      </c>
      <c r="AU141" s="22" t="s">
        <v>84</v>
      </c>
      <c r="AY141" s="22" t="s">
        <v>149</v>
      </c>
      <c r="BE141" s="202">
        <f>IF(N141="základní",J141,0)</f>
        <v>0</v>
      </c>
      <c r="BF141" s="202">
        <f>IF(N141="snížená",J141,0)</f>
        <v>0</v>
      </c>
      <c r="BG141" s="202">
        <f>IF(N141="zákl. přenesená",J141,0)</f>
        <v>0</v>
      </c>
      <c r="BH141" s="202">
        <f>IF(N141="sníž. přenesená",J141,0)</f>
        <v>0</v>
      </c>
      <c r="BI141" s="202">
        <f>IF(N141="nulová",J141,0)</f>
        <v>0</v>
      </c>
      <c r="BJ141" s="22" t="s">
        <v>24</v>
      </c>
      <c r="BK141" s="202">
        <f>ROUND(I141*H141,2)</f>
        <v>0</v>
      </c>
      <c r="BL141" s="22" t="s">
        <v>157</v>
      </c>
      <c r="BM141" s="22" t="s">
        <v>241</v>
      </c>
    </row>
    <row r="142" spans="2:51" s="11" customFormat="1" ht="13.5">
      <c r="B142" s="203"/>
      <c r="C142" s="204"/>
      <c r="D142" s="205" t="s">
        <v>159</v>
      </c>
      <c r="E142" s="206" t="s">
        <v>22</v>
      </c>
      <c r="F142" s="207" t="s">
        <v>242</v>
      </c>
      <c r="G142" s="204"/>
      <c r="H142" s="208">
        <v>383.892</v>
      </c>
      <c r="I142" s="209"/>
      <c r="J142" s="204"/>
      <c r="K142" s="204"/>
      <c r="L142" s="210"/>
      <c r="M142" s="211"/>
      <c r="N142" s="212"/>
      <c r="O142" s="212"/>
      <c r="P142" s="212"/>
      <c r="Q142" s="212"/>
      <c r="R142" s="212"/>
      <c r="S142" s="212"/>
      <c r="T142" s="213"/>
      <c r="AT142" s="214" t="s">
        <v>159</v>
      </c>
      <c r="AU142" s="214" t="s">
        <v>84</v>
      </c>
      <c r="AV142" s="11" t="s">
        <v>84</v>
      </c>
      <c r="AW142" s="11" t="s">
        <v>39</v>
      </c>
      <c r="AX142" s="11" t="s">
        <v>24</v>
      </c>
      <c r="AY142" s="214" t="s">
        <v>149</v>
      </c>
    </row>
    <row r="143" spans="2:65" s="1" customFormat="1" ht="22.5" customHeight="1">
      <c r="B143" s="39"/>
      <c r="C143" s="191" t="s">
        <v>243</v>
      </c>
      <c r="D143" s="191" t="s">
        <v>152</v>
      </c>
      <c r="E143" s="192" t="s">
        <v>244</v>
      </c>
      <c r="F143" s="193" t="s">
        <v>245</v>
      </c>
      <c r="G143" s="194" t="s">
        <v>181</v>
      </c>
      <c r="H143" s="195">
        <v>341.796</v>
      </c>
      <c r="I143" s="196"/>
      <c r="J143" s="197">
        <f>ROUND(I143*H143,2)</f>
        <v>0</v>
      </c>
      <c r="K143" s="193" t="s">
        <v>156</v>
      </c>
      <c r="L143" s="59"/>
      <c r="M143" s="198" t="s">
        <v>22</v>
      </c>
      <c r="N143" s="199" t="s">
        <v>46</v>
      </c>
      <c r="O143" s="40"/>
      <c r="P143" s="200">
        <f>O143*H143</f>
        <v>0</v>
      </c>
      <c r="Q143" s="200">
        <v>0.003</v>
      </c>
      <c r="R143" s="200">
        <f>Q143*H143</f>
        <v>1.025388</v>
      </c>
      <c r="S143" s="200">
        <v>0</v>
      </c>
      <c r="T143" s="201">
        <f>S143*H143</f>
        <v>0</v>
      </c>
      <c r="AR143" s="22" t="s">
        <v>157</v>
      </c>
      <c r="AT143" s="22" t="s">
        <v>152</v>
      </c>
      <c r="AU143" s="22" t="s">
        <v>84</v>
      </c>
      <c r="AY143" s="22" t="s">
        <v>149</v>
      </c>
      <c r="BE143" s="202">
        <f>IF(N143="základní",J143,0)</f>
        <v>0</v>
      </c>
      <c r="BF143" s="202">
        <f>IF(N143="snížená",J143,0)</f>
        <v>0</v>
      </c>
      <c r="BG143" s="202">
        <f>IF(N143="zákl. přenesená",J143,0)</f>
        <v>0</v>
      </c>
      <c r="BH143" s="202">
        <f>IF(N143="sníž. přenesená",J143,0)</f>
        <v>0</v>
      </c>
      <c r="BI143" s="202">
        <f>IF(N143="nulová",J143,0)</f>
        <v>0</v>
      </c>
      <c r="BJ143" s="22" t="s">
        <v>24</v>
      </c>
      <c r="BK143" s="202">
        <f>ROUND(I143*H143,2)</f>
        <v>0</v>
      </c>
      <c r="BL143" s="22" t="s">
        <v>157</v>
      </c>
      <c r="BM143" s="22" t="s">
        <v>246</v>
      </c>
    </row>
    <row r="144" spans="2:65" s="1" customFormat="1" ht="22.5" customHeight="1">
      <c r="B144" s="39"/>
      <c r="C144" s="191" t="s">
        <v>247</v>
      </c>
      <c r="D144" s="191" t="s">
        <v>152</v>
      </c>
      <c r="E144" s="192" t="s">
        <v>248</v>
      </c>
      <c r="F144" s="193" t="s">
        <v>249</v>
      </c>
      <c r="G144" s="194" t="s">
        <v>181</v>
      </c>
      <c r="H144" s="195">
        <v>341.796</v>
      </c>
      <c r="I144" s="196"/>
      <c r="J144" s="197">
        <f>ROUND(I144*H144,2)</f>
        <v>0</v>
      </c>
      <c r="K144" s="193" t="s">
        <v>156</v>
      </c>
      <c r="L144" s="59"/>
      <c r="M144" s="198" t="s">
        <v>22</v>
      </c>
      <c r="N144" s="199" t="s">
        <v>46</v>
      </c>
      <c r="O144" s="40"/>
      <c r="P144" s="200">
        <f>O144*H144</f>
        <v>0</v>
      </c>
      <c r="Q144" s="200">
        <v>0.0262</v>
      </c>
      <c r="R144" s="200">
        <f>Q144*H144</f>
        <v>8.9550552</v>
      </c>
      <c r="S144" s="200">
        <v>0</v>
      </c>
      <c r="T144" s="201">
        <f>S144*H144</f>
        <v>0</v>
      </c>
      <c r="AR144" s="22" t="s">
        <v>157</v>
      </c>
      <c r="AT144" s="22" t="s">
        <v>152</v>
      </c>
      <c r="AU144" s="22" t="s">
        <v>84</v>
      </c>
      <c r="AY144" s="22" t="s">
        <v>149</v>
      </c>
      <c r="BE144" s="202">
        <f>IF(N144="základní",J144,0)</f>
        <v>0</v>
      </c>
      <c r="BF144" s="202">
        <f>IF(N144="snížená",J144,0)</f>
        <v>0</v>
      </c>
      <c r="BG144" s="202">
        <f>IF(N144="zákl. přenesená",J144,0)</f>
        <v>0</v>
      </c>
      <c r="BH144" s="202">
        <f>IF(N144="sníž. přenesená",J144,0)</f>
        <v>0</v>
      </c>
      <c r="BI144" s="202">
        <f>IF(N144="nulová",J144,0)</f>
        <v>0</v>
      </c>
      <c r="BJ144" s="22" t="s">
        <v>24</v>
      </c>
      <c r="BK144" s="202">
        <f>ROUND(I144*H144,2)</f>
        <v>0</v>
      </c>
      <c r="BL144" s="22" t="s">
        <v>157</v>
      </c>
      <c r="BM144" s="22" t="s">
        <v>250</v>
      </c>
    </row>
    <row r="145" spans="2:65" s="1" customFormat="1" ht="22.5" customHeight="1">
      <c r="B145" s="39"/>
      <c r="C145" s="191" t="s">
        <v>251</v>
      </c>
      <c r="D145" s="191" t="s">
        <v>152</v>
      </c>
      <c r="E145" s="192" t="s">
        <v>252</v>
      </c>
      <c r="F145" s="193" t="s">
        <v>253</v>
      </c>
      <c r="G145" s="194" t="s">
        <v>181</v>
      </c>
      <c r="H145" s="195">
        <v>383.892</v>
      </c>
      <c r="I145" s="196"/>
      <c r="J145" s="197">
        <f>ROUND(I145*H145,2)</f>
        <v>0</v>
      </c>
      <c r="K145" s="193" t="s">
        <v>156</v>
      </c>
      <c r="L145" s="59"/>
      <c r="M145" s="198" t="s">
        <v>22</v>
      </c>
      <c r="N145" s="199" t="s">
        <v>46</v>
      </c>
      <c r="O145" s="40"/>
      <c r="P145" s="200">
        <f>O145*H145</f>
        <v>0</v>
      </c>
      <c r="Q145" s="200">
        <v>0.00348</v>
      </c>
      <c r="R145" s="200">
        <f>Q145*H145</f>
        <v>1.33594416</v>
      </c>
      <c r="S145" s="200">
        <v>0</v>
      </c>
      <c r="T145" s="201">
        <f>S145*H145</f>
        <v>0</v>
      </c>
      <c r="AR145" s="22" t="s">
        <v>157</v>
      </c>
      <c r="AT145" s="22" t="s">
        <v>152</v>
      </c>
      <c r="AU145" s="22" t="s">
        <v>84</v>
      </c>
      <c r="AY145" s="22" t="s">
        <v>149</v>
      </c>
      <c r="BE145" s="202">
        <f>IF(N145="základní",J145,0)</f>
        <v>0</v>
      </c>
      <c r="BF145" s="202">
        <f>IF(N145="snížená",J145,0)</f>
        <v>0</v>
      </c>
      <c r="BG145" s="202">
        <f>IF(N145="zákl. přenesená",J145,0)</f>
        <v>0</v>
      </c>
      <c r="BH145" s="202">
        <f>IF(N145="sníž. přenesená",J145,0)</f>
        <v>0</v>
      </c>
      <c r="BI145" s="202">
        <f>IF(N145="nulová",J145,0)</f>
        <v>0</v>
      </c>
      <c r="BJ145" s="22" t="s">
        <v>24</v>
      </c>
      <c r="BK145" s="202">
        <f>ROUND(I145*H145,2)</f>
        <v>0</v>
      </c>
      <c r="BL145" s="22" t="s">
        <v>157</v>
      </c>
      <c r="BM145" s="22" t="s">
        <v>254</v>
      </c>
    </row>
    <row r="146" spans="2:65" s="1" customFormat="1" ht="22.5" customHeight="1">
      <c r="B146" s="39"/>
      <c r="C146" s="191" t="s">
        <v>9</v>
      </c>
      <c r="D146" s="191" t="s">
        <v>152</v>
      </c>
      <c r="E146" s="192" t="s">
        <v>255</v>
      </c>
      <c r="F146" s="193" t="s">
        <v>256</v>
      </c>
      <c r="G146" s="194" t="s">
        <v>181</v>
      </c>
      <c r="H146" s="195">
        <v>148.841</v>
      </c>
      <c r="I146" s="196"/>
      <c r="J146" s="197">
        <f>ROUND(I146*H146,2)</f>
        <v>0</v>
      </c>
      <c r="K146" s="193" t="s">
        <v>156</v>
      </c>
      <c r="L146" s="59"/>
      <c r="M146" s="198" t="s">
        <v>22</v>
      </c>
      <c r="N146" s="199" t="s">
        <v>46</v>
      </c>
      <c r="O146" s="40"/>
      <c r="P146" s="200">
        <f>O146*H146</f>
        <v>0</v>
      </c>
      <c r="Q146" s="200">
        <v>0.0425</v>
      </c>
      <c r="R146" s="200">
        <f>Q146*H146</f>
        <v>6.3257425000000005</v>
      </c>
      <c r="S146" s="200">
        <v>0</v>
      </c>
      <c r="T146" s="201">
        <f>S146*H146</f>
        <v>0</v>
      </c>
      <c r="AR146" s="22" t="s">
        <v>157</v>
      </c>
      <c r="AT146" s="22" t="s">
        <v>152</v>
      </c>
      <c r="AU146" s="22" t="s">
        <v>84</v>
      </c>
      <c r="AY146" s="22" t="s">
        <v>149</v>
      </c>
      <c r="BE146" s="202">
        <f>IF(N146="základní",J146,0)</f>
        <v>0</v>
      </c>
      <c r="BF146" s="202">
        <f>IF(N146="snížená",J146,0)</f>
        <v>0</v>
      </c>
      <c r="BG146" s="202">
        <f>IF(N146="zákl. přenesená",J146,0)</f>
        <v>0</v>
      </c>
      <c r="BH146" s="202">
        <f>IF(N146="sníž. přenesená",J146,0)</f>
        <v>0</v>
      </c>
      <c r="BI146" s="202">
        <f>IF(N146="nulová",J146,0)</f>
        <v>0</v>
      </c>
      <c r="BJ146" s="22" t="s">
        <v>24</v>
      </c>
      <c r="BK146" s="202">
        <f>ROUND(I146*H146,2)</f>
        <v>0</v>
      </c>
      <c r="BL146" s="22" t="s">
        <v>157</v>
      </c>
      <c r="BM146" s="22" t="s">
        <v>257</v>
      </c>
    </row>
    <row r="147" spans="2:51" s="11" customFormat="1" ht="13.5">
      <c r="B147" s="203"/>
      <c r="C147" s="204"/>
      <c r="D147" s="205" t="s">
        <v>159</v>
      </c>
      <c r="E147" s="206" t="s">
        <v>22</v>
      </c>
      <c r="F147" s="207" t="s">
        <v>258</v>
      </c>
      <c r="G147" s="204"/>
      <c r="H147" s="208">
        <v>148.841</v>
      </c>
      <c r="I147" s="209"/>
      <c r="J147" s="204"/>
      <c r="K147" s="204"/>
      <c r="L147" s="210"/>
      <c r="M147" s="211"/>
      <c r="N147" s="212"/>
      <c r="O147" s="212"/>
      <c r="P147" s="212"/>
      <c r="Q147" s="212"/>
      <c r="R147" s="212"/>
      <c r="S147" s="212"/>
      <c r="T147" s="213"/>
      <c r="AT147" s="214" t="s">
        <v>159</v>
      </c>
      <c r="AU147" s="214" t="s">
        <v>84</v>
      </c>
      <c r="AV147" s="11" t="s">
        <v>84</v>
      </c>
      <c r="AW147" s="11" t="s">
        <v>39</v>
      </c>
      <c r="AX147" s="11" t="s">
        <v>24</v>
      </c>
      <c r="AY147" s="214" t="s">
        <v>149</v>
      </c>
    </row>
    <row r="148" spans="2:65" s="1" customFormat="1" ht="22.5" customHeight="1">
      <c r="B148" s="39"/>
      <c r="C148" s="191" t="s">
        <v>259</v>
      </c>
      <c r="D148" s="191" t="s">
        <v>152</v>
      </c>
      <c r="E148" s="192" t="s">
        <v>260</v>
      </c>
      <c r="F148" s="193" t="s">
        <v>261</v>
      </c>
      <c r="G148" s="194" t="s">
        <v>181</v>
      </c>
      <c r="H148" s="195">
        <v>148.841</v>
      </c>
      <c r="I148" s="196"/>
      <c r="J148" s="197">
        <f>ROUND(I148*H148,2)</f>
        <v>0</v>
      </c>
      <c r="K148" s="193" t="s">
        <v>156</v>
      </c>
      <c r="L148" s="59"/>
      <c r="M148" s="198" t="s">
        <v>22</v>
      </c>
      <c r="N148" s="199" t="s">
        <v>46</v>
      </c>
      <c r="O148" s="40"/>
      <c r="P148" s="200">
        <f>O148*H148</f>
        <v>0</v>
      </c>
      <c r="Q148" s="200">
        <v>0.016</v>
      </c>
      <c r="R148" s="200">
        <f>Q148*H148</f>
        <v>2.381456</v>
      </c>
      <c r="S148" s="200">
        <v>0</v>
      </c>
      <c r="T148" s="201">
        <f>S148*H148</f>
        <v>0</v>
      </c>
      <c r="AR148" s="22" t="s">
        <v>157</v>
      </c>
      <c r="AT148" s="22" t="s">
        <v>152</v>
      </c>
      <c r="AU148" s="22" t="s">
        <v>84</v>
      </c>
      <c r="AY148" s="22" t="s">
        <v>149</v>
      </c>
      <c r="BE148" s="202">
        <f>IF(N148="základní",J148,0)</f>
        <v>0</v>
      </c>
      <c r="BF148" s="202">
        <f>IF(N148="snížená",J148,0)</f>
        <v>0</v>
      </c>
      <c r="BG148" s="202">
        <f>IF(N148="zákl. přenesená",J148,0)</f>
        <v>0</v>
      </c>
      <c r="BH148" s="202">
        <f>IF(N148="sníž. přenesená",J148,0)</f>
        <v>0</v>
      </c>
      <c r="BI148" s="202">
        <f>IF(N148="nulová",J148,0)</f>
        <v>0</v>
      </c>
      <c r="BJ148" s="22" t="s">
        <v>24</v>
      </c>
      <c r="BK148" s="202">
        <f>ROUND(I148*H148,2)</f>
        <v>0</v>
      </c>
      <c r="BL148" s="22" t="s">
        <v>157</v>
      </c>
      <c r="BM148" s="22" t="s">
        <v>262</v>
      </c>
    </row>
    <row r="149" spans="2:65" s="1" customFormat="1" ht="22.5" customHeight="1">
      <c r="B149" s="39"/>
      <c r="C149" s="191" t="s">
        <v>263</v>
      </c>
      <c r="D149" s="191" t="s">
        <v>152</v>
      </c>
      <c r="E149" s="192" t="s">
        <v>264</v>
      </c>
      <c r="F149" s="193" t="s">
        <v>265</v>
      </c>
      <c r="G149" s="194" t="s">
        <v>181</v>
      </c>
      <c r="H149" s="195">
        <v>30</v>
      </c>
      <c r="I149" s="196"/>
      <c r="J149" s="197">
        <f>ROUND(I149*H149,2)</f>
        <v>0</v>
      </c>
      <c r="K149" s="193" t="s">
        <v>156</v>
      </c>
      <c r="L149" s="59"/>
      <c r="M149" s="198" t="s">
        <v>22</v>
      </c>
      <c r="N149" s="199" t="s">
        <v>46</v>
      </c>
      <c r="O149" s="40"/>
      <c r="P149" s="200">
        <f>O149*H149</f>
        <v>0</v>
      </c>
      <c r="Q149" s="200">
        <v>0.00832</v>
      </c>
      <c r="R149" s="200">
        <f>Q149*H149</f>
        <v>0.2496</v>
      </c>
      <c r="S149" s="200">
        <v>0</v>
      </c>
      <c r="T149" s="201">
        <f>S149*H149</f>
        <v>0</v>
      </c>
      <c r="AR149" s="22" t="s">
        <v>157</v>
      </c>
      <c r="AT149" s="22" t="s">
        <v>152</v>
      </c>
      <c r="AU149" s="22" t="s">
        <v>84</v>
      </c>
      <c r="AY149" s="22" t="s">
        <v>149</v>
      </c>
      <c r="BE149" s="202">
        <f>IF(N149="základní",J149,0)</f>
        <v>0</v>
      </c>
      <c r="BF149" s="202">
        <f>IF(N149="snížená",J149,0)</f>
        <v>0</v>
      </c>
      <c r="BG149" s="202">
        <f>IF(N149="zákl. přenesená",J149,0)</f>
        <v>0</v>
      </c>
      <c r="BH149" s="202">
        <f>IF(N149="sníž. přenesená",J149,0)</f>
        <v>0</v>
      </c>
      <c r="BI149" s="202">
        <f>IF(N149="nulová",J149,0)</f>
        <v>0</v>
      </c>
      <c r="BJ149" s="22" t="s">
        <v>24</v>
      </c>
      <c r="BK149" s="202">
        <f>ROUND(I149*H149,2)</f>
        <v>0</v>
      </c>
      <c r="BL149" s="22" t="s">
        <v>157</v>
      </c>
      <c r="BM149" s="22" t="s">
        <v>266</v>
      </c>
    </row>
    <row r="150" spans="2:65" s="1" customFormat="1" ht="22.5" customHeight="1">
      <c r="B150" s="39"/>
      <c r="C150" s="230" t="s">
        <v>267</v>
      </c>
      <c r="D150" s="230" t="s">
        <v>268</v>
      </c>
      <c r="E150" s="231" t="s">
        <v>269</v>
      </c>
      <c r="F150" s="232" t="s">
        <v>270</v>
      </c>
      <c r="G150" s="233" t="s">
        <v>155</v>
      </c>
      <c r="H150" s="234">
        <v>3.672</v>
      </c>
      <c r="I150" s="235"/>
      <c r="J150" s="236">
        <f>ROUND(I150*H150,2)</f>
        <v>0</v>
      </c>
      <c r="K150" s="232" t="s">
        <v>156</v>
      </c>
      <c r="L150" s="237"/>
      <c r="M150" s="238" t="s">
        <v>22</v>
      </c>
      <c r="N150" s="239" t="s">
        <v>46</v>
      </c>
      <c r="O150" s="40"/>
      <c r="P150" s="200">
        <f>O150*H150</f>
        <v>0</v>
      </c>
      <c r="Q150" s="200">
        <v>0.03</v>
      </c>
      <c r="R150" s="200">
        <f>Q150*H150</f>
        <v>0.11016</v>
      </c>
      <c r="S150" s="200">
        <v>0</v>
      </c>
      <c r="T150" s="201">
        <f>S150*H150</f>
        <v>0</v>
      </c>
      <c r="AR150" s="22" t="s">
        <v>194</v>
      </c>
      <c r="AT150" s="22" t="s">
        <v>268</v>
      </c>
      <c r="AU150" s="22" t="s">
        <v>84</v>
      </c>
      <c r="AY150" s="22" t="s">
        <v>149</v>
      </c>
      <c r="BE150" s="202">
        <f>IF(N150="základní",J150,0)</f>
        <v>0</v>
      </c>
      <c r="BF150" s="202">
        <f>IF(N150="snížená",J150,0)</f>
        <v>0</v>
      </c>
      <c r="BG150" s="202">
        <f>IF(N150="zákl. přenesená",J150,0)</f>
        <v>0</v>
      </c>
      <c r="BH150" s="202">
        <f>IF(N150="sníž. přenesená",J150,0)</f>
        <v>0</v>
      </c>
      <c r="BI150" s="202">
        <f>IF(N150="nulová",J150,0)</f>
        <v>0</v>
      </c>
      <c r="BJ150" s="22" t="s">
        <v>24</v>
      </c>
      <c r="BK150" s="202">
        <f>ROUND(I150*H150,2)</f>
        <v>0</v>
      </c>
      <c r="BL150" s="22" t="s">
        <v>157</v>
      </c>
      <c r="BM150" s="22" t="s">
        <v>271</v>
      </c>
    </row>
    <row r="151" spans="2:51" s="11" customFormat="1" ht="13.5">
      <c r="B151" s="203"/>
      <c r="C151" s="204"/>
      <c r="D151" s="205" t="s">
        <v>159</v>
      </c>
      <c r="E151" s="206" t="s">
        <v>22</v>
      </c>
      <c r="F151" s="207" t="s">
        <v>272</v>
      </c>
      <c r="G151" s="204"/>
      <c r="H151" s="208">
        <v>3.672</v>
      </c>
      <c r="I151" s="209"/>
      <c r="J151" s="204"/>
      <c r="K151" s="204"/>
      <c r="L151" s="210"/>
      <c r="M151" s="211"/>
      <c r="N151" s="212"/>
      <c r="O151" s="212"/>
      <c r="P151" s="212"/>
      <c r="Q151" s="212"/>
      <c r="R151" s="212"/>
      <c r="S151" s="212"/>
      <c r="T151" s="213"/>
      <c r="AT151" s="214" t="s">
        <v>159</v>
      </c>
      <c r="AU151" s="214" t="s">
        <v>84</v>
      </c>
      <c r="AV151" s="11" t="s">
        <v>84</v>
      </c>
      <c r="AW151" s="11" t="s">
        <v>39</v>
      </c>
      <c r="AX151" s="11" t="s">
        <v>24</v>
      </c>
      <c r="AY151" s="214" t="s">
        <v>149</v>
      </c>
    </row>
    <row r="152" spans="2:65" s="1" customFormat="1" ht="31.5" customHeight="1">
      <c r="B152" s="39"/>
      <c r="C152" s="191" t="s">
        <v>273</v>
      </c>
      <c r="D152" s="191" t="s">
        <v>152</v>
      </c>
      <c r="E152" s="192" t="s">
        <v>274</v>
      </c>
      <c r="F152" s="193" t="s">
        <v>275</v>
      </c>
      <c r="G152" s="194" t="s">
        <v>181</v>
      </c>
      <c r="H152" s="195">
        <v>12</v>
      </c>
      <c r="I152" s="196"/>
      <c r="J152" s="197">
        <f>ROUND(I152*H152,2)</f>
        <v>0</v>
      </c>
      <c r="K152" s="193" t="s">
        <v>156</v>
      </c>
      <c r="L152" s="59"/>
      <c r="M152" s="198" t="s">
        <v>22</v>
      </c>
      <c r="N152" s="199" t="s">
        <v>46</v>
      </c>
      <c r="O152" s="40"/>
      <c r="P152" s="200">
        <f>O152*H152</f>
        <v>0</v>
      </c>
      <c r="Q152" s="200">
        <v>0.00628</v>
      </c>
      <c r="R152" s="200">
        <f>Q152*H152</f>
        <v>0.07536</v>
      </c>
      <c r="S152" s="200">
        <v>0</v>
      </c>
      <c r="T152" s="201">
        <f>S152*H152</f>
        <v>0</v>
      </c>
      <c r="AR152" s="22" t="s">
        <v>157</v>
      </c>
      <c r="AT152" s="22" t="s">
        <v>152</v>
      </c>
      <c r="AU152" s="22" t="s">
        <v>84</v>
      </c>
      <c r="AY152" s="22" t="s">
        <v>149</v>
      </c>
      <c r="BE152" s="202">
        <f>IF(N152="základní",J152,0)</f>
        <v>0</v>
      </c>
      <c r="BF152" s="202">
        <f>IF(N152="snížená",J152,0)</f>
        <v>0</v>
      </c>
      <c r="BG152" s="202">
        <f>IF(N152="zákl. přenesená",J152,0)</f>
        <v>0</v>
      </c>
      <c r="BH152" s="202">
        <f>IF(N152="sníž. přenesená",J152,0)</f>
        <v>0</v>
      </c>
      <c r="BI152" s="202">
        <f>IF(N152="nulová",J152,0)</f>
        <v>0</v>
      </c>
      <c r="BJ152" s="22" t="s">
        <v>24</v>
      </c>
      <c r="BK152" s="202">
        <f>ROUND(I152*H152,2)</f>
        <v>0</v>
      </c>
      <c r="BL152" s="22" t="s">
        <v>157</v>
      </c>
      <c r="BM152" s="22" t="s">
        <v>276</v>
      </c>
    </row>
    <row r="153" spans="2:51" s="11" customFormat="1" ht="13.5">
      <c r="B153" s="203"/>
      <c r="C153" s="204"/>
      <c r="D153" s="205" t="s">
        <v>159</v>
      </c>
      <c r="E153" s="206" t="s">
        <v>22</v>
      </c>
      <c r="F153" s="207" t="s">
        <v>277</v>
      </c>
      <c r="G153" s="204"/>
      <c r="H153" s="208">
        <v>12</v>
      </c>
      <c r="I153" s="209"/>
      <c r="J153" s="204"/>
      <c r="K153" s="204"/>
      <c r="L153" s="210"/>
      <c r="M153" s="211"/>
      <c r="N153" s="212"/>
      <c r="O153" s="212"/>
      <c r="P153" s="212"/>
      <c r="Q153" s="212"/>
      <c r="R153" s="212"/>
      <c r="S153" s="212"/>
      <c r="T153" s="213"/>
      <c r="AT153" s="214" t="s">
        <v>159</v>
      </c>
      <c r="AU153" s="214" t="s">
        <v>84</v>
      </c>
      <c r="AV153" s="11" t="s">
        <v>84</v>
      </c>
      <c r="AW153" s="11" t="s">
        <v>39</v>
      </c>
      <c r="AX153" s="11" t="s">
        <v>24</v>
      </c>
      <c r="AY153" s="214" t="s">
        <v>149</v>
      </c>
    </row>
    <row r="154" spans="2:65" s="1" customFormat="1" ht="22.5" customHeight="1">
      <c r="B154" s="39"/>
      <c r="C154" s="191" t="s">
        <v>278</v>
      </c>
      <c r="D154" s="191" t="s">
        <v>152</v>
      </c>
      <c r="E154" s="192" t="s">
        <v>279</v>
      </c>
      <c r="F154" s="193" t="s">
        <v>280</v>
      </c>
      <c r="G154" s="194" t="s">
        <v>155</v>
      </c>
      <c r="H154" s="195">
        <v>7.637</v>
      </c>
      <c r="I154" s="196"/>
      <c r="J154" s="197">
        <f>ROUND(I154*H154,2)</f>
        <v>0</v>
      </c>
      <c r="K154" s="193" t="s">
        <v>156</v>
      </c>
      <c r="L154" s="59"/>
      <c r="M154" s="198" t="s">
        <v>22</v>
      </c>
      <c r="N154" s="199" t="s">
        <v>46</v>
      </c>
      <c r="O154" s="40"/>
      <c r="P154" s="200">
        <f>O154*H154</f>
        <v>0</v>
      </c>
      <c r="Q154" s="200">
        <v>2.25634</v>
      </c>
      <c r="R154" s="200">
        <f>Q154*H154</f>
        <v>17.231668579999997</v>
      </c>
      <c r="S154" s="200">
        <v>0</v>
      </c>
      <c r="T154" s="201">
        <f>S154*H154</f>
        <v>0</v>
      </c>
      <c r="AR154" s="22" t="s">
        <v>157</v>
      </c>
      <c r="AT154" s="22" t="s">
        <v>152</v>
      </c>
      <c r="AU154" s="22" t="s">
        <v>84</v>
      </c>
      <c r="AY154" s="22" t="s">
        <v>149</v>
      </c>
      <c r="BE154" s="202">
        <f>IF(N154="základní",J154,0)</f>
        <v>0</v>
      </c>
      <c r="BF154" s="202">
        <f>IF(N154="snížená",J154,0)</f>
        <v>0</v>
      </c>
      <c r="BG154" s="202">
        <f>IF(N154="zákl. přenesená",J154,0)</f>
        <v>0</v>
      </c>
      <c r="BH154" s="202">
        <f>IF(N154="sníž. přenesená",J154,0)</f>
        <v>0</v>
      </c>
      <c r="BI154" s="202">
        <f>IF(N154="nulová",J154,0)</f>
        <v>0</v>
      </c>
      <c r="BJ154" s="22" t="s">
        <v>24</v>
      </c>
      <c r="BK154" s="202">
        <f>ROUND(I154*H154,2)</f>
        <v>0</v>
      </c>
      <c r="BL154" s="22" t="s">
        <v>157</v>
      </c>
      <c r="BM154" s="22" t="s">
        <v>281</v>
      </c>
    </row>
    <row r="155" spans="2:51" s="11" customFormat="1" ht="13.5">
      <c r="B155" s="203"/>
      <c r="C155" s="204"/>
      <c r="D155" s="205" t="s">
        <v>159</v>
      </c>
      <c r="E155" s="206" t="s">
        <v>22</v>
      </c>
      <c r="F155" s="207" t="s">
        <v>282</v>
      </c>
      <c r="G155" s="204"/>
      <c r="H155" s="208">
        <v>7.637</v>
      </c>
      <c r="I155" s="209"/>
      <c r="J155" s="204"/>
      <c r="K155" s="204"/>
      <c r="L155" s="210"/>
      <c r="M155" s="211"/>
      <c r="N155" s="212"/>
      <c r="O155" s="212"/>
      <c r="P155" s="212"/>
      <c r="Q155" s="212"/>
      <c r="R155" s="212"/>
      <c r="S155" s="212"/>
      <c r="T155" s="213"/>
      <c r="AT155" s="214" t="s">
        <v>159</v>
      </c>
      <c r="AU155" s="214" t="s">
        <v>84</v>
      </c>
      <c r="AV155" s="11" t="s">
        <v>84</v>
      </c>
      <c r="AW155" s="11" t="s">
        <v>39</v>
      </c>
      <c r="AX155" s="11" t="s">
        <v>24</v>
      </c>
      <c r="AY155" s="214" t="s">
        <v>149</v>
      </c>
    </row>
    <row r="156" spans="2:65" s="1" customFormat="1" ht="31.5" customHeight="1">
      <c r="B156" s="39"/>
      <c r="C156" s="191" t="s">
        <v>283</v>
      </c>
      <c r="D156" s="191" t="s">
        <v>152</v>
      </c>
      <c r="E156" s="192" t="s">
        <v>284</v>
      </c>
      <c r="F156" s="193" t="s">
        <v>285</v>
      </c>
      <c r="G156" s="194" t="s">
        <v>155</v>
      </c>
      <c r="H156" s="195">
        <v>12.742</v>
      </c>
      <c r="I156" s="196"/>
      <c r="J156" s="197">
        <f>ROUND(I156*H156,2)</f>
        <v>0</v>
      </c>
      <c r="K156" s="193" t="s">
        <v>156</v>
      </c>
      <c r="L156" s="59"/>
      <c r="M156" s="198" t="s">
        <v>22</v>
      </c>
      <c r="N156" s="199" t="s">
        <v>46</v>
      </c>
      <c r="O156" s="40"/>
      <c r="P156" s="200">
        <f>O156*H156</f>
        <v>0</v>
      </c>
      <c r="Q156" s="200">
        <v>2.25634</v>
      </c>
      <c r="R156" s="200">
        <f>Q156*H156</f>
        <v>28.75028428</v>
      </c>
      <c r="S156" s="200">
        <v>0</v>
      </c>
      <c r="T156" s="201">
        <f>S156*H156</f>
        <v>0</v>
      </c>
      <c r="AR156" s="22" t="s">
        <v>157</v>
      </c>
      <c r="AT156" s="22" t="s">
        <v>152</v>
      </c>
      <c r="AU156" s="22" t="s">
        <v>84</v>
      </c>
      <c r="AY156" s="22" t="s">
        <v>149</v>
      </c>
      <c r="BE156" s="202">
        <f>IF(N156="základní",J156,0)</f>
        <v>0</v>
      </c>
      <c r="BF156" s="202">
        <f>IF(N156="snížená",J156,0)</f>
        <v>0</v>
      </c>
      <c r="BG156" s="202">
        <f>IF(N156="zákl. přenesená",J156,0)</f>
        <v>0</v>
      </c>
      <c r="BH156" s="202">
        <f>IF(N156="sníž. přenesená",J156,0)</f>
        <v>0</v>
      </c>
      <c r="BI156" s="202">
        <f>IF(N156="nulová",J156,0)</f>
        <v>0</v>
      </c>
      <c r="BJ156" s="22" t="s">
        <v>24</v>
      </c>
      <c r="BK156" s="202">
        <f>ROUND(I156*H156,2)</f>
        <v>0</v>
      </c>
      <c r="BL156" s="22" t="s">
        <v>157</v>
      </c>
      <c r="BM156" s="22" t="s">
        <v>286</v>
      </c>
    </row>
    <row r="157" spans="2:51" s="11" customFormat="1" ht="13.5">
      <c r="B157" s="203"/>
      <c r="C157" s="204"/>
      <c r="D157" s="205" t="s">
        <v>159</v>
      </c>
      <c r="E157" s="206" t="s">
        <v>22</v>
      </c>
      <c r="F157" s="207" t="s">
        <v>287</v>
      </c>
      <c r="G157" s="204"/>
      <c r="H157" s="208">
        <v>12.742</v>
      </c>
      <c r="I157" s="209"/>
      <c r="J157" s="204"/>
      <c r="K157" s="204"/>
      <c r="L157" s="210"/>
      <c r="M157" s="211"/>
      <c r="N157" s="212"/>
      <c r="O157" s="212"/>
      <c r="P157" s="212"/>
      <c r="Q157" s="212"/>
      <c r="R157" s="212"/>
      <c r="S157" s="212"/>
      <c r="T157" s="213"/>
      <c r="AT157" s="214" t="s">
        <v>159</v>
      </c>
      <c r="AU157" s="214" t="s">
        <v>84</v>
      </c>
      <c r="AV157" s="11" t="s">
        <v>84</v>
      </c>
      <c r="AW157" s="11" t="s">
        <v>39</v>
      </c>
      <c r="AX157" s="11" t="s">
        <v>24</v>
      </c>
      <c r="AY157" s="214" t="s">
        <v>149</v>
      </c>
    </row>
    <row r="158" spans="2:65" s="1" customFormat="1" ht="31.5" customHeight="1">
      <c r="B158" s="39"/>
      <c r="C158" s="191" t="s">
        <v>288</v>
      </c>
      <c r="D158" s="191" t="s">
        <v>152</v>
      </c>
      <c r="E158" s="192" t="s">
        <v>289</v>
      </c>
      <c r="F158" s="193" t="s">
        <v>290</v>
      </c>
      <c r="G158" s="194" t="s">
        <v>155</v>
      </c>
      <c r="H158" s="195">
        <v>12.742</v>
      </c>
      <c r="I158" s="196"/>
      <c r="J158" s="197">
        <f>ROUND(I158*H158,2)</f>
        <v>0</v>
      </c>
      <c r="K158" s="193" t="s">
        <v>156</v>
      </c>
      <c r="L158" s="59"/>
      <c r="M158" s="198" t="s">
        <v>22</v>
      </c>
      <c r="N158" s="199" t="s">
        <v>46</v>
      </c>
      <c r="O158" s="40"/>
      <c r="P158" s="200">
        <f>O158*H158</f>
        <v>0</v>
      </c>
      <c r="Q158" s="200">
        <v>0</v>
      </c>
      <c r="R158" s="200">
        <f>Q158*H158</f>
        <v>0</v>
      </c>
      <c r="S158" s="200">
        <v>0</v>
      </c>
      <c r="T158" s="201">
        <f>S158*H158</f>
        <v>0</v>
      </c>
      <c r="AR158" s="22" t="s">
        <v>157</v>
      </c>
      <c r="AT158" s="22" t="s">
        <v>152</v>
      </c>
      <c r="AU158" s="22" t="s">
        <v>84</v>
      </c>
      <c r="AY158" s="22" t="s">
        <v>149</v>
      </c>
      <c r="BE158" s="202">
        <f>IF(N158="základní",J158,0)</f>
        <v>0</v>
      </c>
      <c r="BF158" s="202">
        <f>IF(N158="snížená",J158,0)</f>
        <v>0</v>
      </c>
      <c r="BG158" s="202">
        <f>IF(N158="zákl. přenesená",J158,0)</f>
        <v>0</v>
      </c>
      <c r="BH158" s="202">
        <f>IF(N158="sníž. přenesená",J158,0)</f>
        <v>0</v>
      </c>
      <c r="BI158" s="202">
        <f>IF(N158="nulová",J158,0)</f>
        <v>0</v>
      </c>
      <c r="BJ158" s="22" t="s">
        <v>24</v>
      </c>
      <c r="BK158" s="202">
        <f>ROUND(I158*H158,2)</f>
        <v>0</v>
      </c>
      <c r="BL158" s="22" t="s">
        <v>157</v>
      </c>
      <c r="BM158" s="22" t="s">
        <v>291</v>
      </c>
    </row>
    <row r="159" spans="2:65" s="1" customFormat="1" ht="22.5" customHeight="1">
      <c r="B159" s="39"/>
      <c r="C159" s="191" t="s">
        <v>292</v>
      </c>
      <c r="D159" s="191" t="s">
        <v>152</v>
      </c>
      <c r="E159" s="192" t="s">
        <v>293</v>
      </c>
      <c r="F159" s="193" t="s">
        <v>294</v>
      </c>
      <c r="G159" s="194" t="s">
        <v>172</v>
      </c>
      <c r="H159" s="195">
        <v>0.779</v>
      </c>
      <c r="I159" s="196"/>
      <c r="J159" s="197">
        <f>ROUND(I159*H159,2)</f>
        <v>0</v>
      </c>
      <c r="K159" s="193" t="s">
        <v>156</v>
      </c>
      <c r="L159" s="59"/>
      <c r="M159" s="198" t="s">
        <v>22</v>
      </c>
      <c r="N159" s="199" t="s">
        <v>46</v>
      </c>
      <c r="O159" s="40"/>
      <c r="P159" s="200">
        <f>O159*H159</f>
        <v>0</v>
      </c>
      <c r="Q159" s="200">
        <v>1.05306</v>
      </c>
      <c r="R159" s="200">
        <f>Q159*H159</f>
        <v>0.8203337400000001</v>
      </c>
      <c r="S159" s="200">
        <v>0</v>
      </c>
      <c r="T159" s="201">
        <f>S159*H159</f>
        <v>0</v>
      </c>
      <c r="AR159" s="22" t="s">
        <v>157</v>
      </c>
      <c r="AT159" s="22" t="s">
        <v>152</v>
      </c>
      <c r="AU159" s="22" t="s">
        <v>84</v>
      </c>
      <c r="AY159" s="22" t="s">
        <v>149</v>
      </c>
      <c r="BE159" s="202">
        <f>IF(N159="základní",J159,0)</f>
        <v>0</v>
      </c>
      <c r="BF159" s="202">
        <f>IF(N159="snížená",J159,0)</f>
        <v>0</v>
      </c>
      <c r="BG159" s="202">
        <f>IF(N159="zákl. přenesená",J159,0)</f>
        <v>0</v>
      </c>
      <c r="BH159" s="202">
        <f>IF(N159="sníž. přenesená",J159,0)</f>
        <v>0</v>
      </c>
      <c r="BI159" s="202">
        <f>IF(N159="nulová",J159,0)</f>
        <v>0</v>
      </c>
      <c r="BJ159" s="22" t="s">
        <v>24</v>
      </c>
      <c r="BK159" s="202">
        <f>ROUND(I159*H159,2)</f>
        <v>0</v>
      </c>
      <c r="BL159" s="22" t="s">
        <v>157</v>
      </c>
      <c r="BM159" s="22" t="s">
        <v>295</v>
      </c>
    </row>
    <row r="160" spans="2:51" s="11" customFormat="1" ht="13.5">
      <c r="B160" s="203"/>
      <c r="C160" s="204"/>
      <c r="D160" s="215" t="s">
        <v>159</v>
      </c>
      <c r="E160" s="216" t="s">
        <v>22</v>
      </c>
      <c r="F160" s="217" t="s">
        <v>296</v>
      </c>
      <c r="G160" s="204"/>
      <c r="H160" s="218">
        <v>0.779</v>
      </c>
      <c r="I160" s="209"/>
      <c r="J160" s="204"/>
      <c r="K160" s="204"/>
      <c r="L160" s="210"/>
      <c r="M160" s="211"/>
      <c r="N160" s="212"/>
      <c r="O160" s="212"/>
      <c r="P160" s="212"/>
      <c r="Q160" s="212"/>
      <c r="R160" s="212"/>
      <c r="S160" s="212"/>
      <c r="T160" s="213"/>
      <c r="AT160" s="214" t="s">
        <v>159</v>
      </c>
      <c r="AU160" s="214" t="s">
        <v>84</v>
      </c>
      <c r="AV160" s="11" t="s">
        <v>84</v>
      </c>
      <c r="AW160" s="11" t="s">
        <v>39</v>
      </c>
      <c r="AX160" s="11" t="s">
        <v>24</v>
      </c>
      <c r="AY160" s="214" t="s">
        <v>149</v>
      </c>
    </row>
    <row r="161" spans="2:63" s="10" customFormat="1" ht="29.85" customHeight="1">
      <c r="B161" s="174"/>
      <c r="C161" s="175"/>
      <c r="D161" s="188" t="s">
        <v>74</v>
      </c>
      <c r="E161" s="189" t="s">
        <v>200</v>
      </c>
      <c r="F161" s="189" t="s">
        <v>297</v>
      </c>
      <c r="G161" s="175"/>
      <c r="H161" s="175"/>
      <c r="I161" s="178"/>
      <c r="J161" s="190">
        <f>BK161</f>
        <v>0</v>
      </c>
      <c r="K161" s="175"/>
      <c r="L161" s="180"/>
      <c r="M161" s="181"/>
      <c r="N161" s="182"/>
      <c r="O161" s="182"/>
      <c r="P161" s="183">
        <f>SUM(P162:P198)</f>
        <v>0</v>
      </c>
      <c r="Q161" s="182"/>
      <c r="R161" s="183">
        <f>SUM(R162:R198)</f>
        <v>3.78962265</v>
      </c>
      <c r="S161" s="182"/>
      <c r="T161" s="184">
        <f>SUM(T162:T198)</f>
        <v>146.279913</v>
      </c>
      <c r="AR161" s="185" t="s">
        <v>24</v>
      </c>
      <c r="AT161" s="186" t="s">
        <v>74</v>
      </c>
      <c r="AU161" s="186" t="s">
        <v>24</v>
      </c>
      <c r="AY161" s="185" t="s">
        <v>149</v>
      </c>
      <c r="BK161" s="187">
        <f>SUM(BK162:BK198)</f>
        <v>0</v>
      </c>
    </row>
    <row r="162" spans="2:65" s="1" customFormat="1" ht="22.5" customHeight="1">
      <c r="B162" s="39"/>
      <c r="C162" s="191" t="s">
        <v>298</v>
      </c>
      <c r="D162" s="191" t="s">
        <v>152</v>
      </c>
      <c r="E162" s="192" t="s">
        <v>299</v>
      </c>
      <c r="F162" s="193" t="s">
        <v>300</v>
      </c>
      <c r="G162" s="194" t="s">
        <v>301</v>
      </c>
      <c r="H162" s="195">
        <v>1</v>
      </c>
      <c r="I162" s="196"/>
      <c r="J162" s="197">
        <f>ROUND(I162*H162,2)</f>
        <v>0</v>
      </c>
      <c r="K162" s="193" t="s">
        <v>22</v>
      </c>
      <c r="L162" s="59"/>
      <c r="M162" s="198" t="s">
        <v>22</v>
      </c>
      <c r="N162" s="199" t="s">
        <v>46</v>
      </c>
      <c r="O162" s="40"/>
      <c r="P162" s="200">
        <f>O162*H162</f>
        <v>0</v>
      </c>
      <c r="Q162" s="200">
        <v>0</v>
      </c>
      <c r="R162" s="200">
        <f>Q162*H162</f>
        <v>0</v>
      </c>
      <c r="S162" s="200">
        <v>0</v>
      </c>
      <c r="T162" s="201">
        <f>S162*H162</f>
        <v>0</v>
      </c>
      <c r="AR162" s="22" t="s">
        <v>157</v>
      </c>
      <c r="AT162" s="22" t="s">
        <v>152</v>
      </c>
      <c r="AU162" s="22" t="s">
        <v>84</v>
      </c>
      <c r="AY162" s="22" t="s">
        <v>149</v>
      </c>
      <c r="BE162" s="202">
        <f>IF(N162="základní",J162,0)</f>
        <v>0</v>
      </c>
      <c r="BF162" s="202">
        <f>IF(N162="snížená",J162,0)</f>
        <v>0</v>
      </c>
      <c r="BG162" s="202">
        <f>IF(N162="zákl. přenesená",J162,0)</f>
        <v>0</v>
      </c>
      <c r="BH162" s="202">
        <f>IF(N162="sníž. přenesená",J162,0)</f>
        <v>0</v>
      </c>
      <c r="BI162" s="202">
        <f>IF(N162="nulová",J162,0)</f>
        <v>0</v>
      </c>
      <c r="BJ162" s="22" t="s">
        <v>24</v>
      </c>
      <c r="BK162" s="202">
        <f>ROUND(I162*H162,2)</f>
        <v>0</v>
      </c>
      <c r="BL162" s="22" t="s">
        <v>157</v>
      </c>
      <c r="BM162" s="22" t="s">
        <v>302</v>
      </c>
    </row>
    <row r="163" spans="2:65" s="1" customFormat="1" ht="22.5" customHeight="1">
      <c r="B163" s="39"/>
      <c r="C163" s="191" t="s">
        <v>303</v>
      </c>
      <c r="D163" s="191" t="s">
        <v>152</v>
      </c>
      <c r="E163" s="192" t="s">
        <v>304</v>
      </c>
      <c r="F163" s="193" t="s">
        <v>305</v>
      </c>
      <c r="G163" s="194" t="s">
        <v>301</v>
      </c>
      <c r="H163" s="195">
        <v>1</v>
      </c>
      <c r="I163" s="196"/>
      <c r="J163" s="197">
        <f>ROUND(I163*H163,2)</f>
        <v>0</v>
      </c>
      <c r="K163" s="193" t="s">
        <v>22</v>
      </c>
      <c r="L163" s="59"/>
      <c r="M163" s="198" t="s">
        <v>22</v>
      </c>
      <c r="N163" s="199" t="s">
        <v>46</v>
      </c>
      <c r="O163" s="40"/>
      <c r="P163" s="200">
        <f>O163*H163</f>
        <v>0</v>
      </c>
      <c r="Q163" s="200">
        <v>0</v>
      </c>
      <c r="R163" s="200">
        <f>Q163*H163</f>
        <v>0</v>
      </c>
      <c r="S163" s="200">
        <v>0</v>
      </c>
      <c r="T163" s="201">
        <f>S163*H163</f>
        <v>0</v>
      </c>
      <c r="AR163" s="22" t="s">
        <v>157</v>
      </c>
      <c r="AT163" s="22" t="s">
        <v>152</v>
      </c>
      <c r="AU163" s="22" t="s">
        <v>84</v>
      </c>
      <c r="AY163" s="22" t="s">
        <v>149</v>
      </c>
      <c r="BE163" s="202">
        <f>IF(N163="základní",J163,0)</f>
        <v>0</v>
      </c>
      <c r="BF163" s="202">
        <f>IF(N163="snížená",J163,0)</f>
        <v>0</v>
      </c>
      <c r="BG163" s="202">
        <f>IF(N163="zákl. přenesená",J163,0)</f>
        <v>0</v>
      </c>
      <c r="BH163" s="202">
        <f>IF(N163="sníž. přenesená",J163,0)</f>
        <v>0</v>
      </c>
      <c r="BI163" s="202">
        <f>IF(N163="nulová",J163,0)</f>
        <v>0</v>
      </c>
      <c r="BJ163" s="22" t="s">
        <v>24</v>
      </c>
      <c r="BK163" s="202">
        <f>ROUND(I163*H163,2)</f>
        <v>0</v>
      </c>
      <c r="BL163" s="22" t="s">
        <v>157</v>
      </c>
      <c r="BM163" s="22" t="s">
        <v>306</v>
      </c>
    </row>
    <row r="164" spans="2:65" s="1" customFormat="1" ht="22.5" customHeight="1">
      <c r="B164" s="39"/>
      <c r="C164" s="191" t="s">
        <v>307</v>
      </c>
      <c r="D164" s="191" t="s">
        <v>152</v>
      </c>
      <c r="E164" s="192" t="s">
        <v>308</v>
      </c>
      <c r="F164" s="193" t="s">
        <v>309</v>
      </c>
      <c r="G164" s="194" t="s">
        <v>212</v>
      </c>
      <c r="H164" s="195">
        <v>28.025</v>
      </c>
      <c r="I164" s="196"/>
      <c r="J164" s="197">
        <f>ROUND(I164*H164,2)</f>
        <v>0</v>
      </c>
      <c r="K164" s="193" t="s">
        <v>156</v>
      </c>
      <c r="L164" s="59"/>
      <c r="M164" s="198" t="s">
        <v>22</v>
      </c>
      <c r="N164" s="199" t="s">
        <v>46</v>
      </c>
      <c r="O164" s="40"/>
      <c r="P164" s="200">
        <f>O164*H164</f>
        <v>0</v>
      </c>
      <c r="Q164" s="200">
        <v>0.10095</v>
      </c>
      <c r="R164" s="200">
        <f>Q164*H164</f>
        <v>2.82912375</v>
      </c>
      <c r="S164" s="200">
        <v>0</v>
      </c>
      <c r="T164" s="201">
        <f>S164*H164</f>
        <v>0</v>
      </c>
      <c r="AR164" s="22" t="s">
        <v>157</v>
      </c>
      <c r="AT164" s="22" t="s">
        <v>152</v>
      </c>
      <c r="AU164" s="22" t="s">
        <v>84</v>
      </c>
      <c r="AY164" s="22" t="s">
        <v>149</v>
      </c>
      <c r="BE164" s="202">
        <f>IF(N164="základní",J164,0)</f>
        <v>0</v>
      </c>
      <c r="BF164" s="202">
        <f>IF(N164="snížená",J164,0)</f>
        <v>0</v>
      </c>
      <c r="BG164" s="202">
        <f>IF(N164="zákl. přenesená",J164,0)</f>
        <v>0</v>
      </c>
      <c r="BH164" s="202">
        <f>IF(N164="sníž. přenesená",J164,0)</f>
        <v>0</v>
      </c>
      <c r="BI164" s="202">
        <f>IF(N164="nulová",J164,0)</f>
        <v>0</v>
      </c>
      <c r="BJ164" s="22" t="s">
        <v>24</v>
      </c>
      <c r="BK164" s="202">
        <f>ROUND(I164*H164,2)</f>
        <v>0</v>
      </c>
      <c r="BL164" s="22" t="s">
        <v>157</v>
      </c>
      <c r="BM164" s="22" t="s">
        <v>310</v>
      </c>
    </row>
    <row r="165" spans="2:51" s="11" customFormat="1" ht="13.5">
      <c r="B165" s="203"/>
      <c r="C165" s="204"/>
      <c r="D165" s="205" t="s">
        <v>159</v>
      </c>
      <c r="E165" s="206" t="s">
        <v>22</v>
      </c>
      <c r="F165" s="207" t="s">
        <v>311</v>
      </c>
      <c r="G165" s="204"/>
      <c r="H165" s="208">
        <v>28.025</v>
      </c>
      <c r="I165" s="209"/>
      <c r="J165" s="204"/>
      <c r="K165" s="204"/>
      <c r="L165" s="210"/>
      <c r="M165" s="211"/>
      <c r="N165" s="212"/>
      <c r="O165" s="212"/>
      <c r="P165" s="212"/>
      <c r="Q165" s="212"/>
      <c r="R165" s="212"/>
      <c r="S165" s="212"/>
      <c r="T165" s="213"/>
      <c r="AT165" s="214" t="s">
        <v>159</v>
      </c>
      <c r="AU165" s="214" t="s">
        <v>84</v>
      </c>
      <c r="AV165" s="11" t="s">
        <v>84</v>
      </c>
      <c r="AW165" s="11" t="s">
        <v>39</v>
      </c>
      <c r="AX165" s="11" t="s">
        <v>24</v>
      </c>
      <c r="AY165" s="214" t="s">
        <v>149</v>
      </c>
    </row>
    <row r="166" spans="2:65" s="1" customFormat="1" ht="22.5" customHeight="1">
      <c r="B166" s="39"/>
      <c r="C166" s="230" t="s">
        <v>312</v>
      </c>
      <c r="D166" s="230" t="s">
        <v>268</v>
      </c>
      <c r="E166" s="231" t="s">
        <v>313</v>
      </c>
      <c r="F166" s="232" t="s">
        <v>314</v>
      </c>
      <c r="G166" s="233" t="s">
        <v>163</v>
      </c>
      <c r="H166" s="234">
        <v>28.025</v>
      </c>
      <c r="I166" s="235"/>
      <c r="J166" s="236">
        <f>ROUND(I166*H166,2)</f>
        <v>0</v>
      </c>
      <c r="K166" s="232" t="s">
        <v>156</v>
      </c>
      <c r="L166" s="237"/>
      <c r="M166" s="238" t="s">
        <v>22</v>
      </c>
      <c r="N166" s="239" t="s">
        <v>46</v>
      </c>
      <c r="O166" s="40"/>
      <c r="P166" s="200">
        <f>O166*H166</f>
        <v>0</v>
      </c>
      <c r="Q166" s="200">
        <v>0.0335</v>
      </c>
      <c r="R166" s="200">
        <f>Q166*H166</f>
        <v>0.9388375</v>
      </c>
      <c r="S166" s="200">
        <v>0</v>
      </c>
      <c r="T166" s="201">
        <f>S166*H166</f>
        <v>0</v>
      </c>
      <c r="AR166" s="22" t="s">
        <v>194</v>
      </c>
      <c r="AT166" s="22" t="s">
        <v>268</v>
      </c>
      <c r="AU166" s="22" t="s">
        <v>84</v>
      </c>
      <c r="AY166" s="22" t="s">
        <v>149</v>
      </c>
      <c r="BE166" s="202">
        <f>IF(N166="základní",J166,0)</f>
        <v>0</v>
      </c>
      <c r="BF166" s="202">
        <f>IF(N166="snížená",J166,0)</f>
        <v>0</v>
      </c>
      <c r="BG166" s="202">
        <f>IF(N166="zákl. přenesená",J166,0)</f>
        <v>0</v>
      </c>
      <c r="BH166" s="202">
        <f>IF(N166="sníž. přenesená",J166,0)</f>
        <v>0</v>
      </c>
      <c r="BI166" s="202">
        <f>IF(N166="nulová",J166,0)</f>
        <v>0</v>
      </c>
      <c r="BJ166" s="22" t="s">
        <v>24</v>
      </c>
      <c r="BK166" s="202">
        <f>ROUND(I166*H166,2)</f>
        <v>0</v>
      </c>
      <c r="BL166" s="22" t="s">
        <v>157</v>
      </c>
      <c r="BM166" s="22" t="s">
        <v>315</v>
      </c>
    </row>
    <row r="167" spans="2:65" s="1" customFormat="1" ht="31.5" customHeight="1">
      <c r="B167" s="39"/>
      <c r="C167" s="191" t="s">
        <v>316</v>
      </c>
      <c r="D167" s="191" t="s">
        <v>152</v>
      </c>
      <c r="E167" s="192" t="s">
        <v>317</v>
      </c>
      <c r="F167" s="193" t="s">
        <v>318</v>
      </c>
      <c r="G167" s="194" t="s">
        <v>181</v>
      </c>
      <c r="H167" s="195">
        <v>127.42</v>
      </c>
      <c r="I167" s="196"/>
      <c r="J167" s="197">
        <f>ROUND(I167*H167,2)</f>
        <v>0</v>
      </c>
      <c r="K167" s="193" t="s">
        <v>156</v>
      </c>
      <c r="L167" s="59"/>
      <c r="M167" s="198" t="s">
        <v>22</v>
      </c>
      <c r="N167" s="199" t="s">
        <v>46</v>
      </c>
      <c r="O167" s="40"/>
      <c r="P167" s="200">
        <f>O167*H167</f>
        <v>0</v>
      </c>
      <c r="Q167" s="200">
        <v>0.00013</v>
      </c>
      <c r="R167" s="200">
        <f>Q167*H167</f>
        <v>0.0165646</v>
      </c>
      <c r="S167" s="200">
        <v>0</v>
      </c>
      <c r="T167" s="201">
        <f>S167*H167</f>
        <v>0</v>
      </c>
      <c r="AR167" s="22" t="s">
        <v>157</v>
      </c>
      <c r="AT167" s="22" t="s">
        <v>152</v>
      </c>
      <c r="AU167" s="22" t="s">
        <v>84</v>
      </c>
      <c r="AY167" s="22" t="s">
        <v>149</v>
      </c>
      <c r="BE167" s="202">
        <f>IF(N167="základní",J167,0)</f>
        <v>0</v>
      </c>
      <c r="BF167" s="202">
        <f>IF(N167="snížená",J167,0)</f>
        <v>0</v>
      </c>
      <c r="BG167" s="202">
        <f>IF(N167="zákl. přenesená",J167,0)</f>
        <v>0</v>
      </c>
      <c r="BH167" s="202">
        <f>IF(N167="sníž. přenesená",J167,0)</f>
        <v>0</v>
      </c>
      <c r="BI167" s="202">
        <f>IF(N167="nulová",J167,0)</f>
        <v>0</v>
      </c>
      <c r="BJ167" s="22" t="s">
        <v>24</v>
      </c>
      <c r="BK167" s="202">
        <f>ROUND(I167*H167,2)</f>
        <v>0</v>
      </c>
      <c r="BL167" s="22" t="s">
        <v>157</v>
      </c>
      <c r="BM167" s="22" t="s">
        <v>319</v>
      </c>
    </row>
    <row r="168" spans="2:65" s="1" customFormat="1" ht="22.5" customHeight="1">
      <c r="B168" s="39"/>
      <c r="C168" s="191" t="s">
        <v>320</v>
      </c>
      <c r="D168" s="191" t="s">
        <v>152</v>
      </c>
      <c r="E168" s="192" t="s">
        <v>321</v>
      </c>
      <c r="F168" s="193" t="s">
        <v>322</v>
      </c>
      <c r="G168" s="194" t="s">
        <v>181</v>
      </c>
      <c r="H168" s="195">
        <v>127.42</v>
      </c>
      <c r="I168" s="196"/>
      <c r="J168" s="197">
        <f>ROUND(I168*H168,2)</f>
        <v>0</v>
      </c>
      <c r="K168" s="193" t="s">
        <v>156</v>
      </c>
      <c r="L168" s="59"/>
      <c r="M168" s="198" t="s">
        <v>22</v>
      </c>
      <c r="N168" s="199" t="s">
        <v>46</v>
      </c>
      <c r="O168" s="40"/>
      <c r="P168" s="200">
        <f>O168*H168</f>
        <v>0</v>
      </c>
      <c r="Q168" s="200">
        <v>4E-05</v>
      </c>
      <c r="R168" s="200">
        <f>Q168*H168</f>
        <v>0.0050968</v>
      </c>
      <c r="S168" s="200">
        <v>0</v>
      </c>
      <c r="T168" s="201">
        <f>S168*H168</f>
        <v>0</v>
      </c>
      <c r="AR168" s="22" t="s">
        <v>157</v>
      </c>
      <c r="AT168" s="22" t="s">
        <v>152</v>
      </c>
      <c r="AU168" s="22" t="s">
        <v>84</v>
      </c>
      <c r="AY168" s="22" t="s">
        <v>149</v>
      </c>
      <c r="BE168" s="202">
        <f>IF(N168="základní",J168,0)</f>
        <v>0</v>
      </c>
      <c r="BF168" s="202">
        <f>IF(N168="snížená",J168,0)</f>
        <v>0</v>
      </c>
      <c r="BG168" s="202">
        <f>IF(N168="zákl. přenesená",J168,0)</f>
        <v>0</v>
      </c>
      <c r="BH168" s="202">
        <f>IF(N168="sníž. přenesená",J168,0)</f>
        <v>0</v>
      </c>
      <c r="BI168" s="202">
        <f>IF(N168="nulová",J168,0)</f>
        <v>0</v>
      </c>
      <c r="BJ168" s="22" t="s">
        <v>24</v>
      </c>
      <c r="BK168" s="202">
        <f>ROUND(I168*H168,2)</f>
        <v>0</v>
      </c>
      <c r="BL168" s="22" t="s">
        <v>157</v>
      </c>
      <c r="BM168" s="22" t="s">
        <v>323</v>
      </c>
    </row>
    <row r="169" spans="2:51" s="11" customFormat="1" ht="13.5">
      <c r="B169" s="203"/>
      <c r="C169" s="204"/>
      <c r="D169" s="205" t="s">
        <v>159</v>
      </c>
      <c r="E169" s="206" t="s">
        <v>22</v>
      </c>
      <c r="F169" s="207" t="s">
        <v>324</v>
      </c>
      <c r="G169" s="204"/>
      <c r="H169" s="208">
        <v>127.42</v>
      </c>
      <c r="I169" s="209"/>
      <c r="J169" s="204"/>
      <c r="K169" s="204"/>
      <c r="L169" s="210"/>
      <c r="M169" s="211"/>
      <c r="N169" s="212"/>
      <c r="O169" s="212"/>
      <c r="P169" s="212"/>
      <c r="Q169" s="212"/>
      <c r="R169" s="212"/>
      <c r="S169" s="212"/>
      <c r="T169" s="213"/>
      <c r="AT169" s="214" t="s">
        <v>159</v>
      </c>
      <c r="AU169" s="214" t="s">
        <v>84</v>
      </c>
      <c r="AV169" s="11" t="s">
        <v>84</v>
      </c>
      <c r="AW169" s="11" t="s">
        <v>39</v>
      </c>
      <c r="AX169" s="11" t="s">
        <v>24</v>
      </c>
      <c r="AY169" s="214" t="s">
        <v>149</v>
      </c>
    </row>
    <row r="170" spans="2:65" s="1" customFormat="1" ht="22.5" customHeight="1">
      <c r="B170" s="39"/>
      <c r="C170" s="191" t="s">
        <v>325</v>
      </c>
      <c r="D170" s="191" t="s">
        <v>152</v>
      </c>
      <c r="E170" s="192" t="s">
        <v>326</v>
      </c>
      <c r="F170" s="193" t="s">
        <v>327</v>
      </c>
      <c r="G170" s="194" t="s">
        <v>181</v>
      </c>
      <c r="H170" s="195">
        <v>119.385</v>
      </c>
      <c r="I170" s="196"/>
      <c r="J170" s="197">
        <f>ROUND(I170*H170,2)</f>
        <v>0</v>
      </c>
      <c r="K170" s="193" t="s">
        <v>156</v>
      </c>
      <c r="L170" s="59"/>
      <c r="M170" s="198" t="s">
        <v>22</v>
      </c>
      <c r="N170" s="199" t="s">
        <v>46</v>
      </c>
      <c r="O170" s="40"/>
      <c r="P170" s="200">
        <f>O170*H170</f>
        <v>0</v>
      </c>
      <c r="Q170" s="200">
        <v>0</v>
      </c>
      <c r="R170" s="200">
        <f>Q170*H170</f>
        <v>0</v>
      </c>
      <c r="S170" s="200">
        <v>0.131</v>
      </c>
      <c r="T170" s="201">
        <f>S170*H170</f>
        <v>15.639435</v>
      </c>
      <c r="AR170" s="22" t="s">
        <v>157</v>
      </c>
      <c r="AT170" s="22" t="s">
        <v>152</v>
      </c>
      <c r="AU170" s="22" t="s">
        <v>84</v>
      </c>
      <c r="AY170" s="22" t="s">
        <v>149</v>
      </c>
      <c r="BE170" s="202">
        <f>IF(N170="základní",J170,0)</f>
        <v>0</v>
      </c>
      <c r="BF170" s="202">
        <f>IF(N170="snížená",J170,0)</f>
        <v>0</v>
      </c>
      <c r="BG170" s="202">
        <f>IF(N170="zákl. přenesená",J170,0)</f>
        <v>0</v>
      </c>
      <c r="BH170" s="202">
        <f>IF(N170="sníž. přenesená",J170,0)</f>
        <v>0</v>
      </c>
      <c r="BI170" s="202">
        <f>IF(N170="nulová",J170,0)</f>
        <v>0</v>
      </c>
      <c r="BJ170" s="22" t="s">
        <v>24</v>
      </c>
      <c r="BK170" s="202">
        <f>ROUND(I170*H170,2)</f>
        <v>0</v>
      </c>
      <c r="BL170" s="22" t="s">
        <v>157</v>
      </c>
      <c r="BM170" s="22" t="s">
        <v>328</v>
      </c>
    </row>
    <row r="171" spans="2:51" s="11" customFormat="1" ht="13.5">
      <c r="B171" s="203"/>
      <c r="C171" s="204"/>
      <c r="D171" s="205" t="s">
        <v>159</v>
      </c>
      <c r="E171" s="206" t="s">
        <v>22</v>
      </c>
      <c r="F171" s="207" t="s">
        <v>329</v>
      </c>
      <c r="G171" s="204"/>
      <c r="H171" s="208">
        <v>119.385</v>
      </c>
      <c r="I171" s="209"/>
      <c r="J171" s="204"/>
      <c r="K171" s="204"/>
      <c r="L171" s="210"/>
      <c r="M171" s="211"/>
      <c r="N171" s="212"/>
      <c r="O171" s="212"/>
      <c r="P171" s="212"/>
      <c r="Q171" s="212"/>
      <c r="R171" s="212"/>
      <c r="S171" s="212"/>
      <c r="T171" s="213"/>
      <c r="AT171" s="214" t="s">
        <v>159</v>
      </c>
      <c r="AU171" s="214" t="s">
        <v>84</v>
      </c>
      <c r="AV171" s="11" t="s">
        <v>84</v>
      </c>
      <c r="AW171" s="11" t="s">
        <v>39</v>
      </c>
      <c r="AX171" s="11" t="s">
        <v>24</v>
      </c>
      <c r="AY171" s="214" t="s">
        <v>149</v>
      </c>
    </row>
    <row r="172" spans="2:65" s="1" customFormat="1" ht="22.5" customHeight="1">
      <c r="B172" s="39"/>
      <c r="C172" s="191" t="s">
        <v>330</v>
      </c>
      <c r="D172" s="191" t="s">
        <v>152</v>
      </c>
      <c r="E172" s="192" t="s">
        <v>331</v>
      </c>
      <c r="F172" s="193" t="s">
        <v>332</v>
      </c>
      <c r="G172" s="194" t="s">
        <v>181</v>
      </c>
      <c r="H172" s="195">
        <v>19.76</v>
      </c>
      <c r="I172" s="196"/>
      <c r="J172" s="197">
        <f>ROUND(I172*H172,2)</f>
        <v>0</v>
      </c>
      <c r="K172" s="193" t="s">
        <v>156</v>
      </c>
      <c r="L172" s="59"/>
      <c r="M172" s="198" t="s">
        <v>22</v>
      </c>
      <c r="N172" s="199" t="s">
        <v>46</v>
      </c>
      <c r="O172" s="40"/>
      <c r="P172" s="200">
        <f>O172*H172</f>
        <v>0</v>
      </c>
      <c r="Q172" s="200">
        <v>0</v>
      </c>
      <c r="R172" s="200">
        <f>Q172*H172</f>
        <v>0</v>
      </c>
      <c r="S172" s="200">
        <v>0.261</v>
      </c>
      <c r="T172" s="201">
        <f>S172*H172</f>
        <v>5.157360000000001</v>
      </c>
      <c r="AR172" s="22" t="s">
        <v>157</v>
      </c>
      <c r="AT172" s="22" t="s">
        <v>152</v>
      </c>
      <c r="AU172" s="22" t="s">
        <v>84</v>
      </c>
      <c r="AY172" s="22" t="s">
        <v>149</v>
      </c>
      <c r="BE172" s="202">
        <f>IF(N172="základní",J172,0)</f>
        <v>0</v>
      </c>
      <c r="BF172" s="202">
        <f>IF(N172="snížená",J172,0)</f>
        <v>0</v>
      </c>
      <c r="BG172" s="202">
        <f>IF(N172="zákl. přenesená",J172,0)</f>
        <v>0</v>
      </c>
      <c r="BH172" s="202">
        <f>IF(N172="sníž. přenesená",J172,0)</f>
        <v>0</v>
      </c>
      <c r="BI172" s="202">
        <f>IF(N172="nulová",J172,0)</f>
        <v>0</v>
      </c>
      <c r="BJ172" s="22" t="s">
        <v>24</v>
      </c>
      <c r="BK172" s="202">
        <f>ROUND(I172*H172,2)</f>
        <v>0</v>
      </c>
      <c r="BL172" s="22" t="s">
        <v>157</v>
      </c>
      <c r="BM172" s="22" t="s">
        <v>333</v>
      </c>
    </row>
    <row r="173" spans="2:51" s="11" customFormat="1" ht="13.5">
      <c r="B173" s="203"/>
      <c r="C173" s="204"/>
      <c r="D173" s="205" t="s">
        <v>159</v>
      </c>
      <c r="E173" s="206" t="s">
        <v>22</v>
      </c>
      <c r="F173" s="207" t="s">
        <v>334</v>
      </c>
      <c r="G173" s="204"/>
      <c r="H173" s="208">
        <v>19.76</v>
      </c>
      <c r="I173" s="209"/>
      <c r="J173" s="204"/>
      <c r="K173" s="204"/>
      <c r="L173" s="210"/>
      <c r="M173" s="211"/>
      <c r="N173" s="212"/>
      <c r="O173" s="212"/>
      <c r="P173" s="212"/>
      <c r="Q173" s="212"/>
      <c r="R173" s="212"/>
      <c r="S173" s="212"/>
      <c r="T173" s="213"/>
      <c r="AT173" s="214" t="s">
        <v>159</v>
      </c>
      <c r="AU173" s="214" t="s">
        <v>84</v>
      </c>
      <c r="AV173" s="11" t="s">
        <v>84</v>
      </c>
      <c r="AW173" s="11" t="s">
        <v>39</v>
      </c>
      <c r="AX173" s="11" t="s">
        <v>24</v>
      </c>
      <c r="AY173" s="214" t="s">
        <v>149</v>
      </c>
    </row>
    <row r="174" spans="2:65" s="1" customFormat="1" ht="22.5" customHeight="1">
      <c r="B174" s="39"/>
      <c r="C174" s="191" t="s">
        <v>335</v>
      </c>
      <c r="D174" s="191" t="s">
        <v>152</v>
      </c>
      <c r="E174" s="192" t="s">
        <v>336</v>
      </c>
      <c r="F174" s="193" t="s">
        <v>337</v>
      </c>
      <c r="G174" s="194" t="s">
        <v>155</v>
      </c>
      <c r="H174" s="195">
        <v>14.297</v>
      </c>
      <c r="I174" s="196"/>
      <c r="J174" s="197">
        <f>ROUND(I174*H174,2)</f>
        <v>0</v>
      </c>
      <c r="K174" s="193" t="s">
        <v>156</v>
      </c>
      <c r="L174" s="59"/>
      <c r="M174" s="198" t="s">
        <v>22</v>
      </c>
      <c r="N174" s="199" t="s">
        <v>46</v>
      </c>
      <c r="O174" s="40"/>
      <c r="P174" s="200">
        <f>O174*H174</f>
        <v>0</v>
      </c>
      <c r="Q174" s="200">
        <v>0</v>
      </c>
      <c r="R174" s="200">
        <f>Q174*H174</f>
        <v>0</v>
      </c>
      <c r="S174" s="200">
        <v>1.8</v>
      </c>
      <c r="T174" s="201">
        <f>S174*H174</f>
        <v>25.7346</v>
      </c>
      <c r="AR174" s="22" t="s">
        <v>157</v>
      </c>
      <c r="AT174" s="22" t="s">
        <v>152</v>
      </c>
      <c r="AU174" s="22" t="s">
        <v>84</v>
      </c>
      <c r="AY174" s="22" t="s">
        <v>149</v>
      </c>
      <c r="BE174" s="202">
        <f>IF(N174="základní",J174,0)</f>
        <v>0</v>
      </c>
      <c r="BF174" s="202">
        <f>IF(N174="snížená",J174,0)</f>
        <v>0</v>
      </c>
      <c r="BG174" s="202">
        <f>IF(N174="zákl. přenesená",J174,0)</f>
        <v>0</v>
      </c>
      <c r="BH174" s="202">
        <f>IF(N174="sníž. přenesená",J174,0)</f>
        <v>0</v>
      </c>
      <c r="BI174" s="202">
        <f>IF(N174="nulová",J174,0)</f>
        <v>0</v>
      </c>
      <c r="BJ174" s="22" t="s">
        <v>24</v>
      </c>
      <c r="BK174" s="202">
        <f>ROUND(I174*H174,2)</f>
        <v>0</v>
      </c>
      <c r="BL174" s="22" t="s">
        <v>157</v>
      </c>
      <c r="BM174" s="22" t="s">
        <v>338</v>
      </c>
    </row>
    <row r="175" spans="2:51" s="11" customFormat="1" ht="13.5">
      <c r="B175" s="203"/>
      <c r="C175" s="204"/>
      <c r="D175" s="205" t="s">
        <v>159</v>
      </c>
      <c r="E175" s="206" t="s">
        <v>22</v>
      </c>
      <c r="F175" s="207" t="s">
        <v>339</v>
      </c>
      <c r="G175" s="204"/>
      <c r="H175" s="208">
        <v>14.297</v>
      </c>
      <c r="I175" s="209"/>
      <c r="J175" s="204"/>
      <c r="K175" s="204"/>
      <c r="L175" s="210"/>
      <c r="M175" s="211"/>
      <c r="N175" s="212"/>
      <c r="O175" s="212"/>
      <c r="P175" s="212"/>
      <c r="Q175" s="212"/>
      <c r="R175" s="212"/>
      <c r="S175" s="212"/>
      <c r="T175" s="213"/>
      <c r="AT175" s="214" t="s">
        <v>159</v>
      </c>
      <c r="AU175" s="214" t="s">
        <v>84</v>
      </c>
      <c r="AV175" s="11" t="s">
        <v>84</v>
      </c>
      <c r="AW175" s="11" t="s">
        <v>39</v>
      </c>
      <c r="AX175" s="11" t="s">
        <v>24</v>
      </c>
      <c r="AY175" s="214" t="s">
        <v>149</v>
      </c>
    </row>
    <row r="176" spans="2:65" s="1" customFormat="1" ht="22.5" customHeight="1">
      <c r="B176" s="39"/>
      <c r="C176" s="191" t="s">
        <v>340</v>
      </c>
      <c r="D176" s="191" t="s">
        <v>152</v>
      </c>
      <c r="E176" s="192" t="s">
        <v>341</v>
      </c>
      <c r="F176" s="193" t="s">
        <v>342</v>
      </c>
      <c r="G176" s="194" t="s">
        <v>212</v>
      </c>
      <c r="H176" s="195">
        <v>4.5</v>
      </c>
      <c r="I176" s="196"/>
      <c r="J176" s="197">
        <f>ROUND(I176*H176,2)</f>
        <v>0</v>
      </c>
      <c r="K176" s="193" t="s">
        <v>156</v>
      </c>
      <c r="L176" s="59"/>
      <c r="M176" s="198" t="s">
        <v>22</v>
      </c>
      <c r="N176" s="199" t="s">
        <v>46</v>
      </c>
      <c r="O176" s="40"/>
      <c r="P176" s="200">
        <f>O176*H176</f>
        <v>0</v>
      </c>
      <c r="Q176" s="200">
        <v>0</v>
      </c>
      <c r="R176" s="200">
        <f>Q176*H176</f>
        <v>0</v>
      </c>
      <c r="S176" s="200">
        <v>0.07</v>
      </c>
      <c r="T176" s="201">
        <f>S176*H176</f>
        <v>0.31500000000000006</v>
      </c>
      <c r="AR176" s="22" t="s">
        <v>157</v>
      </c>
      <c r="AT176" s="22" t="s">
        <v>152</v>
      </c>
      <c r="AU176" s="22" t="s">
        <v>84</v>
      </c>
      <c r="AY176" s="22" t="s">
        <v>149</v>
      </c>
      <c r="BE176" s="202">
        <f>IF(N176="základní",J176,0)</f>
        <v>0</v>
      </c>
      <c r="BF176" s="202">
        <f>IF(N176="snížená",J176,0)</f>
        <v>0</v>
      </c>
      <c r="BG176" s="202">
        <f>IF(N176="zákl. přenesená",J176,0)</f>
        <v>0</v>
      </c>
      <c r="BH176" s="202">
        <f>IF(N176="sníž. přenesená",J176,0)</f>
        <v>0</v>
      </c>
      <c r="BI176" s="202">
        <f>IF(N176="nulová",J176,0)</f>
        <v>0</v>
      </c>
      <c r="BJ176" s="22" t="s">
        <v>24</v>
      </c>
      <c r="BK176" s="202">
        <f>ROUND(I176*H176,2)</f>
        <v>0</v>
      </c>
      <c r="BL176" s="22" t="s">
        <v>157</v>
      </c>
      <c r="BM176" s="22" t="s">
        <v>343</v>
      </c>
    </row>
    <row r="177" spans="2:51" s="11" customFormat="1" ht="13.5">
      <c r="B177" s="203"/>
      <c r="C177" s="204"/>
      <c r="D177" s="205" t="s">
        <v>159</v>
      </c>
      <c r="E177" s="206" t="s">
        <v>22</v>
      </c>
      <c r="F177" s="207" t="s">
        <v>344</v>
      </c>
      <c r="G177" s="204"/>
      <c r="H177" s="208">
        <v>4.5</v>
      </c>
      <c r="I177" s="209"/>
      <c r="J177" s="204"/>
      <c r="K177" s="204"/>
      <c r="L177" s="210"/>
      <c r="M177" s="211"/>
      <c r="N177" s="212"/>
      <c r="O177" s="212"/>
      <c r="P177" s="212"/>
      <c r="Q177" s="212"/>
      <c r="R177" s="212"/>
      <c r="S177" s="212"/>
      <c r="T177" s="213"/>
      <c r="AT177" s="214" t="s">
        <v>159</v>
      </c>
      <c r="AU177" s="214" t="s">
        <v>84</v>
      </c>
      <c r="AV177" s="11" t="s">
        <v>84</v>
      </c>
      <c r="AW177" s="11" t="s">
        <v>39</v>
      </c>
      <c r="AX177" s="11" t="s">
        <v>24</v>
      </c>
      <c r="AY177" s="214" t="s">
        <v>149</v>
      </c>
    </row>
    <row r="178" spans="2:65" s="1" customFormat="1" ht="31.5" customHeight="1">
      <c r="B178" s="39"/>
      <c r="C178" s="191" t="s">
        <v>345</v>
      </c>
      <c r="D178" s="191" t="s">
        <v>152</v>
      </c>
      <c r="E178" s="192" t="s">
        <v>346</v>
      </c>
      <c r="F178" s="193" t="s">
        <v>347</v>
      </c>
      <c r="G178" s="194" t="s">
        <v>155</v>
      </c>
      <c r="H178" s="195">
        <v>24.341</v>
      </c>
      <c r="I178" s="196"/>
      <c r="J178" s="197">
        <f>ROUND(I178*H178,2)</f>
        <v>0</v>
      </c>
      <c r="K178" s="193" t="s">
        <v>156</v>
      </c>
      <c r="L178" s="59"/>
      <c r="M178" s="198" t="s">
        <v>22</v>
      </c>
      <c r="N178" s="199" t="s">
        <v>46</v>
      </c>
      <c r="O178" s="40"/>
      <c r="P178" s="200">
        <f>O178*H178</f>
        <v>0</v>
      </c>
      <c r="Q178" s="200">
        <v>0</v>
      </c>
      <c r="R178" s="200">
        <f>Q178*H178</f>
        <v>0</v>
      </c>
      <c r="S178" s="200">
        <v>2.2</v>
      </c>
      <c r="T178" s="201">
        <f>S178*H178</f>
        <v>53.550200000000004</v>
      </c>
      <c r="AR178" s="22" t="s">
        <v>157</v>
      </c>
      <c r="AT178" s="22" t="s">
        <v>152</v>
      </c>
      <c r="AU178" s="22" t="s">
        <v>84</v>
      </c>
      <c r="AY178" s="22" t="s">
        <v>149</v>
      </c>
      <c r="BE178" s="202">
        <f>IF(N178="základní",J178,0)</f>
        <v>0</v>
      </c>
      <c r="BF178" s="202">
        <f>IF(N178="snížená",J178,0)</f>
        <v>0</v>
      </c>
      <c r="BG178" s="202">
        <f>IF(N178="zákl. přenesená",J178,0)</f>
        <v>0</v>
      </c>
      <c r="BH178" s="202">
        <f>IF(N178="sníž. přenesená",J178,0)</f>
        <v>0</v>
      </c>
      <c r="BI178" s="202">
        <f>IF(N178="nulová",J178,0)</f>
        <v>0</v>
      </c>
      <c r="BJ178" s="22" t="s">
        <v>24</v>
      </c>
      <c r="BK178" s="202">
        <f>ROUND(I178*H178,2)</f>
        <v>0</v>
      </c>
      <c r="BL178" s="22" t="s">
        <v>157</v>
      </c>
      <c r="BM178" s="22" t="s">
        <v>348</v>
      </c>
    </row>
    <row r="179" spans="2:51" s="11" customFormat="1" ht="13.5">
      <c r="B179" s="203"/>
      <c r="C179" s="204"/>
      <c r="D179" s="205" t="s">
        <v>159</v>
      </c>
      <c r="E179" s="206" t="s">
        <v>22</v>
      </c>
      <c r="F179" s="207" t="s">
        <v>349</v>
      </c>
      <c r="G179" s="204"/>
      <c r="H179" s="208">
        <v>24.341</v>
      </c>
      <c r="I179" s="209"/>
      <c r="J179" s="204"/>
      <c r="K179" s="204"/>
      <c r="L179" s="210"/>
      <c r="M179" s="211"/>
      <c r="N179" s="212"/>
      <c r="O179" s="212"/>
      <c r="P179" s="212"/>
      <c r="Q179" s="212"/>
      <c r="R179" s="212"/>
      <c r="S179" s="212"/>
      <c r="T179" s="213"/>
      <c r="AT179" s="214" t="s">
        <v>159</v>
      </c>
      <c r="AU179" s="214" t="s">
        <v>84</v>
      </c>
      <c r="AV179" s="11" t="s">
        <v>84</v>
      </c>
      <c r="AW179" s="11" t="s">
        <v>39</v>
      </c>
      <c r="AX179" s="11" t="s">
        <v>24</v>
      </c>
      <c r="AY179" s="214" t="s">
        <v>149</v>
      </c>
    </row>
    <row r="180" spans="2:65" s="1" customFormat="1" ht="22.5" customHeight="1">
      <c r="B180" s="39"/>
      <c r="C180" s="191" t="s">
        <v>350</v>
      </c>
      <c r="D180" s="191" t="s">
        <v>152</v>
      </c>
      <c r="E180" s="192" t="s">
        <v>351</v>
      </c>
      <c r="F180" s="193" t="s">
        <v>352</v>
      </c>
      <c r="G180" s="194" t="s">
        <v>155</v>
      </c>
      <c r="H180" s="195">
        <v>10.49</v>
      </c>
      <c r="I180" s="196"/>
      <c r="J180" s="197">
        <f>ROUND(I180*H180,2)</f>
        <v>0</v>
      </c>
      <c r="K180" s="193" t="s">
        <v>156</v>
      </c>
      <c r="L180" s="59"/>
      <c r="M180" s="198" t="s">
        <v>22</v>
      </c>
      <c r="N180" s="199" t="s">
        <v>46</v>
      </c>
      <c r="O180" s="40"/>
      <c r="P180" s="200">
        <f>O180*H180</f>
        <v>0</v>
      </c>
      <c r="Q180" s="200">
        <v>0</v>
      </c>
      <c r="R180" s="200">
        <f>Q180*H180</f>
        <v>0</v>
      </c>
      <c r="S180" s="200">
        <v>1.4</v>
      </c>
      <c r="T180" s="201">
        <f>S180*H180</f>
        <v>14.686</v>
      </c>
      <c r="AR180" s="22" t="s">
        <v>157</v>
      </c>
      <c r="AT180" s="22" t="s">
        <v>152</v>
      </c>
      <c r="AU180" s="22" t="s">
        <v>84</v>
      </c>
      <c r="AY180" s="22" t="s">
        <v>149</v>
      </c>
      <c r="BE180" s="202">
        <f>IF(N180="základní",J180,0)</f>
        <v>0</v>
      </c>
      <c r="BF180" s="202">
        <f>IF(N180="snížená",J180,0)</f>
        <v>0</v>
      </c>
      <c r="BG180" s="202">
        <f>IF(N180="zákl. přenesená",J180,0)</f>
        <v>0</v>
      </c>
      <c r="BH180" s="202">
        <f>IF(N180="sníž. přenesená",J180,0)</f>
        <v>0</v>
      </c>
      <c r="BI180" s="202">
        <f>IF(N180="nulová",J180,0)</f>
        <v>0</v>
      </c>
      <c r="BJ180" s="22" t="s">
        <v>24</v>
      </c>
      <c r="BK180" s="202">
        <f>ROUND(I180*H180,2)</f>
        <v>0</v>
      </c>
      <c r="BL180" s="22" t="s">
        <v>157</v>
      </c>
      <c r="BM180" s="22" t="s">
        <v>353</v>
      </c>
    </row>
    <row r="181" spans="2:51" s="11" customFormat="1" ht="13.5">
      <c r="B181" s="203"/>
      <c r="C181" s="204"/>
      <c r="D181" s="205" t="s">
        <v>159</v>
      </c>
      <c r="E181" s="206" t="s">
        <v>22</v>
      </c>
      <c r="F181" s="207" t="s">
        <v>354</v>
      </c>
      <c r="G181" s="204"/>
      <c r="H181" s="208">
        <v>10.49</v>
      </c>
      <c r="I181" s="209"/>
      <c r="J181" s="204"/>
      <c r="K181" s="204"/>
      <c r="L181" s="210"/>
      <c r="M181" s="211"/>
      <c r="N181" s="212"/>
      <c r="O181" s="212"/>
      <c r="P181" s="212"/>
      <c r="Q181" s="212"/>
      <c r="R181" s="212"/>
      <c r="S181" s="212"/>
      <c r="T181" s="213"/>
      <c r="AT181" s="214" t="s">
        <v>159</v>
      </c>
      <c r="AU181" s="214" t="s">
        <v>84</v>
      </c>
      <c r="AV181" s="11" t="s">
        <v>84</v>
      </c>
      <c r="AW181" s="11" t="s">
        <v>39</v>
      </c>
      <c r="AX181" s="11" t="s">
        <v>24</v>
      </c>
      <c r="AY181" s="214" t="s">
        <v>149</v>
      </c>
    </row>
    <row r="182" spans="2:65" s="1" customFormat="1" ht="22.5" customHeight="1">
      <c r="B182" s="39"/>
      <c r="C182" s="191" t="s">
        <v>355</v>
      </c>
      <c r="D182" s="191" t="s">
        <v>152</v>
      </c>
      <c r="E182" s="192" t="s">
        <v>356</v>
      </c>
      <c r="F182" s="193" t="s">
        <v>357</v>
      </c>
      <c r="G182" s="194" t="s">
        <v>181</v>
      </c>
      <c r="H182" s="195">
        <v>8.156</v>
      </c>
      <c r="I182" s="196"/>
      <c r="J182" s="197">
        <f>ROUND(I182*H182,2)</f>
        <v>0</v>
      </c>
      <c r="K182" s="193" t="s">
        <v>156</v>
      </c>
      <c r="L182" s="59"/>
      <c r="M182" s="198" t="s">
        <v>22</v>
      </c>
      <c r="N182" s="199" t="s">
        <v>46</v>
      </c>
      <c r="O182" s="40"/>
      <c r="P182" s="200">
        <f>O182*H182</f>
        <v>0</v>
      </c>
      <c r="Q182" s="200">
        <v>0</v>
      </c>
      <c r="R182" s="200">
        <f>Q182*H182</f>
        <v>0</v>
      </c>
      <c r="S182" s="200">
        <v>0.055</v>
      </c>
      <c r="T182" s="201">
        <f>S182*H182</f>
        <v>0.44858000000000003</v>
      </c>
      <c r="AR182" s="22" t="s">
        <v>157</v>
      </c>
      <c r="AT182" s="22" t="s">
        <v>152</v>
      </c>
      <c r="AU182" s="22" t="s">
        <v>84</v>
      </c>
      <c r="AY182" s="22" t="s">
        <v>149</v>
      </c>
      <c r="BE182" s="202">
        <f>IF(N182="základní",J182,0)</f>
        <v>0</v>
      </c>
      <c r="BF182" s="202">
        <f>IF(N182="snížená",J182,0)</f>
        <v>0</v>
      </c>
      <c r="BG182" s="202">
        <f>IF(N182="zákl. přenesená",J182,0)</f>
        <v>0</v>
      </c>
      <c r="BH182" s="202">
        <f>IF(N182="sníž. přenesená",J182,0)</f>
        <v>0</v>
      </c>
      <c r="BI182" s="202">
        <f>IF(N182="nulová",J182,0)</f>
        <v>0</v>
      </c>
      <c r="BJ182" s="22" t="s">
        <v>24</v>
      </c>
      <c r="BK182" s="202">
        <f>ROUND(I182*H182,2)</f>
        <v>0</v>
      </c>
      <c r="BL182" s="22" t="s">
        <v>157</v>
      </c>
      <c r="BM182" s="22" t="s">
        <v>358</v>
      </c>
    </row>
    <row r="183" spans="2:51" s="11" customFormat="1" ht="13.5">
      <c r="B183" s="203"/>
      <c r="C183" s="204"/>
      <c r="D183" s="205" t="s">
        <v>159</v>
      </c>
      <c r="E183" s="206" t="s">
        <v>22</v>
      </c>
      <c r="F183" s="207" t="s">
        <v>359</v>
      </c>
      <c r="G183" s="204"/>
      <c r="H183" s="208">
        <v>8.156</v>
      </c>
      <c r="I183" s="209"/>
      <c r="J183" s="204"/>
      <c r="K183" s="204"/>
      <c r="L183" s="210"/>
      <c r="M183" s="211"/>
      <c r="N183" s="212"/>
      <c r="O183" s="212"/>
      <c r="P183" s="212"/>
      <c r="Q183" s="212"/>
      <c r="R183" s="212"/>
      <c r="S183" s="212"/>
      <c r="T183" s="213"/>
      <c r="AT183" s="214" t="s">
        <v>159</v>
      </c>
      <c r="AU183" s="214" t="s">
        <v>84</v>
      </c>
      <c r="AV183" s="11" t="s">
        <v>84</v>
      </c>
      <c r="AW183" s="11" t="s">
        <v>39</v>
      </c>
      <c r="AX183" s="11" t="s">
        <v>24</v>
      </c>
      <c r="AY183" s="214" t="s">
        <v>149</v>
      </c>
    </row>
    <row r="184" spans="2:65" s="1" customFormat="1" ht="22.5" customHeight="1">
      <c r="B184" s="39"/>
      <c r="C184" s="191" t="s">
        <v>360</v>
      </c>
      <c r="D184" s="191" t="s">
        <v>152</v>
      </c>
      <c r="E184" s="192" t="s">
        <v>361</v>
      </c>
      <c r="F184" s="193" t="s">
        <v>362</v>
      </c>
      <c r="G184" s="194" t="s">
        <v>181</v>
      </c>
      <c r="H184" s="195">
        <v>20.882</v>
      </c>
      <c r="I184" s="196"/>
      <c r="J184" s="197">
        <f>ROUND(I184*H184,2)</f>
        <v>0</v>
      </c>
      <c r="K184" s="193" t="s">
        <v>156</v>
      </c>
      <c r="L184" s="59"/>
      <c r="M184" s="198" t="s">
        <v>22</v>
      </c>
      <c r="N184" s="199" t="s">
        <v>46</v>
      </c>
      <c r="O184" s="40"/>
      <c r="P184" s="200">
        <f>O184*H184</f>
        <v>0</v>
      </c>
      <c r="Q184" s="200">
        <v>0</v>
      </c>
      <c r="R184" s="200">
        <f>Q184*H184</f>
        <v>0</v>
      </c>
      <c r="S184" s="200">
        <v>0.076</v>
      </c>
      <c r="T184" s="201">
        <f>S184*H184</f>
        <v>1.587032</v>
      </c>
      <c r="AR184" s="22" t="s">
        <v>157</v>
      </c>
      <c r="AT184" s="22" t="s">
        <v>152</v>
      </c>
      <c r="AU184" s="22" t="s">
        <v>84</v>
      </c>
      <c r="AY184" s="22" t="s">
        <v>149</v>
      </c>
      <c r="BE184" s="202">
        <f>IF(N184="základní",J184,0)</f>
        <v>0</v>
      </c>
      <c r="BF184" s="202">
        <f>IF(N184="snížená",J184,0)</f>
        <v>0</v>
      </c>
      <c r="BG184" s="202">
        <f>IF(N184="zákl. přenesená",J184,0)</f>
        <v>0</v>
      </c>
      <c r="BH184" s="202">
        <f>IF(N184="sníž. přenesená",J184,0)</f>
        <v>0</v>
      </c>
      <c r="BI184" s="202">
        <f>IF(N184="nulová",J184,0)</f>
        <v>0</v>
      </c>
      <c r="BJ184" s="22" t="s">
        <v>24</v>
      </c>
      <c r="BK184" s="202">
        <f>ROUND(I184*H184,2)</f>
        <v>0</v>
      </c>
      <c r="BL184" s="22" t="s">
        <v>157</v>
      </c>
      <c r="BM184" s="22" t="s">
        <v>363</v>
      </c>
    </row>
    <row r="185" spans="2:51" s="11" customFormat="1" ht="13.5">
      <c r="B185" s="203"/>
      <c r="C185" s="204"/>
      <c r="D185" s="205" t="s">
        <v>159</v>
      </c>
      <c r="E185" s="206" t="s">
        <v>22</v>
      </c>
      <c r="F185" s="207" t="s">
        <v>364</v>
      </c>
      <c r="G185" s="204"/>
      <c r="H185" s="208">
        <v>20.882</v>
      </c>
      <c r="I185" s="209"/>
      <c r="J185" s="204"/>
      <c r="K185" s="204"/>
      <c r="L185" s="210"/>
      <c r="M185" s="211"/>
      <c r="N185" s="212"/>
      <c r="O185" s="212"/>
      <c r="P185" s="212"/>
      <c r="Q185" s="212"/>
      <c r="R185" s="212"/>
      <c r="S185" s="212"/>
      <c r="T185" s="213"/>
      <c r="AT185" s="214" t="s">
        <v>159</v>
      </c>
      <c r="AU185" s="214" t="s">
        <v>84</v>
      </c>
      <c r="AV185" s="11" t="s">
        <v>84</v>
      </c>
      <c r="AW185" s="11" t="s">
        <v>39</v>
      </c>
      <c r="AX185" s="11" t="s">
        <v>24</v>
      </c>
      <c r="AY185" s="214" t="s">
        <v>149</v>
      </c>
    </row>
    <row r="186" spans="2:65" s="1" customFormat="1" ht="22.5" customHeight="1">
      <c r="B186" s="39"/>
      <c r="C186" s="191" t="s">
        <v>365</v>
      </c>
      <c r="D186" s="191" t="s">
        <v>152</v>
      </c>
      <c r="E186" s="192" t="s">
        <v>366</v>
      </c>
      <c r="F186" s="193" t="s">
        <v>367</v>
      </c>
      <c r="G186" s="194" t="s">
        <v>155</v>
      </c>
      <c r="H186" s="195">
        <v>1.987</v>
      </c>
      <c r="I186" s="196"/>
      <c r="J186" s="197">
        <f>ROUND(I186*H186,2)</f>
        <v>0</v>
      </c>
      <c r="K186" s="193" t="s">
        <v>156</v>
      </c>
      <c r="L186" s="59"/>
      <c r="M186" s="198" t="s">
        <v>22</v>
      </c>
      <c r="N186" s="199" t="s">
        <v>46</v>
      </c>
      <c r="O186" s="40"/>
      <c r="P186" s="200">
        <f>O186*H186</f>
        <v>0</v>
      </c>
      <c r="Q186" s="200">
        <v>0</v>
      </c>
      <c r="R186" s="200">
        <f>Q186*H186</f>
        <v>0</v>
      </c>
      <c r="S186" s="200">
        <v>1.8</v>
      </c>
      <c r="T186" s="201">
        <f>S186*H186</f>
        <v>3.5766000000000004</v>
      </c>
      <c r="AR186" s="22" t="s">
        <v>157</v>
      </c>
      <c r="AT186" s="22" t="s">
        <v>152</v>
      </c>
      <c r="AU186" s="22" t="s">
        <v>84</v>
      </c>
      <c r="AY186" s="22" t="s">
        <v>149</v>
      </c>
      <c r="BE186" s="202">
        <f>IF(N186="základní",J186,0)</f>
        <v>0</v>
      </c>
      <c r="BF186" s="202">
        <f>IF(N186="snížená",J186,0)</f>
        <v>0</v>
      </c>
      <c r="BG186" s="202">
        <f>IF(N186="zákl. přenesená",J186,0)</f>
        <v>0</v>
      </c>
      <c r="BH186" s="202">
        <f>IF(N186="sníž. přenesená",J186,0)</f>
        <v>0</v>
      </c>
      <c r="BI186" s="202">
        <f>IF(N186="nulová",J186,0)</f>
        <v>0</v>
      </c>
      <c r="BJ186" s="22" t="s">
        <v>24</v>
      </c>
      <c r="BK186" s="202">
        <f>ROUND(I186*H186,2)</f>
        <v>0</v>
      </c>
      <c r="BL186" s="22" t="s">
        <v>157</v>
      </c>
      <c r="BM186" s="22" t="s">
        <v>368</v>
      </c>
    </row>
    <row r="187" spans="2:51" s="11" customFormat="1" ht="13.5">
      <c r="B187" s="203"/>
      <c r="C187" s="204"/>
      <c r="D187" s="205" t="s">
        <v>159</v>
      </c>
      <c r="E187" s="206" t="s">
        <v>22</v>
      </c>
      <c r="F187" s="207" t="s">
        <v>369</v>
      </c>
      <c r="G187" s="204"/>
      <c r="H187" s="208">
        <v>1.987</v>
      </c>
      <c r="I187" s="209"/>
      <c r="J187" s="204"/>
      <c r="K187" s="204"/>
      <c r="L187" s="210"/>
      <c r="M187" s="211"/>
      <c r="N187" s="212"/>
      <c r="O187" s="212"/>
      <c r="P187" s="212"/>
      <c r="Q187" s="212"/>
      <c r="R187" s="212"/>
      <c r="S187" s="212"/>
      <c r="T187" s="213"/>
      <c r="AT187" s="214" t="s">
        <v>159</v>
      </c>
      <c r="AU187" s="214" t="s">
        <v>84</v>
      </c>
      <c r="AV187" s="11" t="s">
        <v>84</v>
      </c>
      <c r="AW187" s="11" t="s">
        <v>39</v>
      </c>
      <c r="AX187" s="11" t="s">
        <v>24</v>
      </c>
      <c r="AY187" s="214" t="s">
        <v>149</v>
      </c>
    </row>
    <row r="188" spans="2:65" s="1" customFormat="1" ht="22.5" customHeight="1">
      <c r="B188" s="39"/>
      <c r="C188" s="191" t="s">
        <v>370</v>
      </c>
      <c r="D188" s="191" t="s">
        <v>152</v>
      </c>
      <c r="E188" s="192" t="s">
        <v>371</v>
      </c>
      <c r="F188" s="193" t="s">
        <v>372</v>
      </c>
      <c r="G188" s="194" t="s">
        <v>155</v>
      </c>
      <c r="H188" s="195">
        <v>1.68</v>
      </c>
      <c r="I188" s="196"/>
      <c r="J188" s="197">
        <f>ROUND(I188*H188,2)</f>
        <v>0</v>
      </c>
      <c r="K188" s="193" t="s">
        <v>156</v>
      </c>
      <c r="L188" s="59"/>
      <c r="M188" s="198" t="s">
        <v>22</v>
      </c>
      <c r="N188" s="199" t="s">
        <v>46</v>
      </c>
      <c r="O188" s="40"/>
      <c r="P188" s="200">
        <f>O188*H188</f>
        <v>0</v>
      </c>
      <c r="Q188" s="200">
        <v>0</v>
      </c>
      <c r="R188" s="200">
        <f>Q188*H188</f>
        <v>0</v>
      </c>
      <c r="S188" s="200">
        <v>1.8</v>
      </c>
      <c r="T188" s="201">
        <f>S188*H188</f>
        <v>3.024</v>
      </c>
      <c r="AR188" s="22" t="s">
        <v>157</v>
      </c>
      <c r="AT188" s="22" t="s">
        <v>152</v>
      </c>
      <c r="AU188" s="22" t="s">
        <v>84</v>
      </c>
      <c r="AY188" s="22" t="s">
        <v>149</v>
      </c>
      <c r="BE188" s="202">
        <f>IF(N188="základní",J188,0)</f>
        <v>0</v>
      </c>
      <c r="BF188" s="202">
        <f>IF(N188="snížená",J188,0)</f>
        <v>0</v>
      </c>
      <c r="BG188" s="202">
        <f>IF(N188="zákl. přenesená",J188,0)</f>
        <v>0</v>
      </c>
      <c r="BH188" s="202">
        <f>IF(N188="sníž. přenesená",J188,0)</f>
        <v>0</v>
      </c>
      <c r="BI188" s="202">
        <f>IF(N188="nulová",J188,0)</f>
        <v>0</v>
      </c>
      <c r="BJ188" s="22" t="s">
        <v>24</v>
      </c>
      <c r="BK188" s="202">
        <f>ROUND(I188*H188,2)</f>
        <v>0</v>
      </c>
      <c r="BL188" s="22" t="s">
        <v>157</v>
      </c>
      <c r="BM188" s="22" t="s">
        <v>373</v>
      </c>
    </row>
    <row r="189" spans="2:51" s="11" customFormat="1" ht="13.5">
      <c r="B189" s="203"/>
      <c r="C189" s="204"/>
      <c r="D189" s="205" t="s">
        <v>159</v>
      </c>
      <c r="E189" s="206" t="s">
        <v>22</v>
      </c>
      <c r="F189" s="207" t="s">
        <v>374</v>
      </c>
      <c r="G189" s="204"/>
      <c r="H189" s="208">
        <v>1.68</v>
      </c>
      <c r="I189" s="209"/>
      <c r="J189" s="204"/>
      <c r="K189" s="204"/>
      <c r="L189" s="210"/>
      <c r="M189" s="211"/>
      <c r="N189" s="212"/>
      <c r="O189" s="212"/>
      <c r="P189" s="212"/>
      <c r="Q189" s="212"/>
      <c r="R189" s="212"/>
      <c r="S189" s="212"/>
      <c r="T189" s="213"/>
      <c r="AT189" s="214" t="s">
        <v>159</v>
      </c>
      <c r="AU189" s="214" t="s">
        <v>84</v>
      </c>
      <c r="AV189" s="11" t="s">
        <v>84</v>
      </c>
      <c r="AW189" s="11" t="s">
        <v>39</v>
      </c>
      <c r="AX189" s="11" t="s">
        <v>24</v>
      </c>
      <c r="AY189" s="214" t="s">
        <v>149</v>
      </c>
    </row>
    <row r="190" spans="2:65" s="1" customFormat="1" ht="22.5" customHeight="1">
      <c r="B190" s="39"/>
      <c r="C190" s="191" t="s">
        <v>375</v>
      </c>
      <c r="D190" s="191" t="s">
        <v>152</v>
      </c>
      <c r="E190" s="192" t="s">
        <v>376</v>
      </c>
      <c r="F190" s="193" t="s">
        <v>377</v>
      </c>
      <c r="G190" s="194" t="s">
        <v>212</v>
      </c>
      <c r="H190" s="195">
        <v>54.6</v>
      </c>
      <c r="I190" s="196"/>
      <c r="J190" s="197">
        <f>ROUND(I190*H190,2)</f>
        <v>0</v>
      </c>
      <c r="K190" s="193" t="s">
        <v>156</v>
      </c>
      <c r="L190" s="59"/>
      <c r="M190" s="198" t="s">
        <v>22</v>
      </c>
      <c r="N190" s="199" t="s">
        <v>46</v>
      </c>
      <c r="O190" s="40"/>
      <c r="P190" s="200">
        <f>O190*H190</f>
        <v>0</v>
      </c>
      <c r="Q190" s="200">
        <v>0</v>
      </c>
      <c r="R190" s="200">
        <f>Q190*H190</f>
        <v>0</v>
      </c>
      <c r="S190" s="200">
        <v>0.065</v>
      </c>
      <c r="T190" s="201">
        <f>S190*H190</f>
        <v>3.5490000000000004</v>
      </c>
      <c r="AR190" s="22" t="s">
        <v>157</v>
      </c>
      <c r="AT190" s="22" t="s">
        <v>152</v>
      </c>
      <c r="AU190" s="22" t="s">
        <v>84</v>
      </c>
      <c r="AY190" s="22" t="s">
        <v>149</v>
      </c>
      <c r="BE190" s="202">
        <f>IF(N190="základní",J190,0)</f>
        <v>0</v>
      </c>
      <c r="BF190" s="202">
        <f>IF(N190="snížená",J190,0)</f>
        <v>0</v>
      </c>
      <c r="BG190" s="202">
        <f>IF(N190="zákl. přenesená",J190,0)</f>
        <v>0</v>
      </c>
      <c r="BH190" s="202">
        <f>IF(N190="sníž. přenesená",J190,0)</f>
        <v>0</v>
      </c>
      <c r="BI190" s="202">
        <f>IF(N190="nulová",J190,0)</f>
        <v>0</v>
      </c>
      <c r="BJ190" s="22" t="s">
        <v>24</v>
      </c>
      <c r="BK190" s="202">
        <f>ROUND(I190*H190,2)</f>
        <v>0</v>
      </c>
      <c r="BL190" s="22" t="s">
        <v>157</v>
      </c>
      <c r="BM190" s="22" t="s">
        <v>378</v>
      </c>
    </row>
    <row r="191" spans="2:51" s="11" customFormat="1" ht="13.5">
      <c r="B191" s="203"/>
      <c r="C191" s="204"/>
      <c r="D191" s="205" t="s">
        <v>159</v>
      </c>
      <c r="E191" s="206" t="s">
        <v>22</v>
      </c>
      <c r="F191" s="207" t="s">
        <v>379</v>
      </c>
      <c r="G191" s="204"/>
      <c r="H191" s="208">
        <v>54.6</v>
      </c>
      <c r="I191" s="209"/>
      <c r="J191" s="204"/>
      <c r="K191" s="204"/>
      <c r="L191" s="210"/>
      <c r="M191" s="211"/>
      <c r="N191" s="212"/>
      <c r="O191" s="212"/>
      <c r="P191" s="212"/>
      <c r="Q191" s="212"/>
      <c r="R191" s="212"/>
      <c r="S191" s="212"/>
      <c r="T191" s="213"/>
      <c r="AT191" s="214" t="s">
        <v>159</v>
      </c>
      <c r="AU191" s="214" t="s">
        <v>84</v>
      </c>
      <c r="AV191" s="11" t="s">
        <v>84</v>
      </c>
      <c r="AW191" s="11" t="s">
        <v>39</v>
      </c>
      <c r="AX191" s="11" t="s">
        <v>24</v>
      </c>
      <c r="AY191" s="214" t="s">
        <v>149</v>
      </c>
    </row>
    <row r="192" spans="2:65" s="1" customFormat="1" ht="22.5" customHeight="1">
      <c r="B192" s="39"/>
      <c r="C192" s="191" t="s">
        <v>380</v>
      </c>
      <c r="D192" s="191" t="s">
        <v>152</v>
      </c>
      <c r="E192" s="192" t="s">
        <v>381</v>
      </c>
      <c r="F192" s="193" t="s">
        <v>382</v>
      </c>
      <c r="G192" s="194" t="s">
        <v>181</v>
      </c>
      <c r="H192" s="195">
        <v>22.95</v>
      </c>
      <c r="I192" s="196"/>
      <c r="J192" s="197">
        <f>ROUND(I192*H192,2)</f>
        <v>0</v>
      </c>
      <c r="K192" s="193" t="s">
        <v>156</v>
      </c>
      <c r="L192" s="59"/>
      <c r="M192" s="198" t="s">
        <v>22</v>
      </c>
      <c r="N192" s="199" t="s">
        <v>46</v>
      </c>
      <c r="O192" s="40"/>
      <c r="P192" s="200">
        <f>O192*H192</f>
        <v>0</v>
      </c>
      <c r="Q192" s="200">
        <v>0</v>
      </c>
      <c r="R192" s="200">
        <f>Q192*H192</f>
        <v>0</v>
      </c>
      <c r="S192" s="200">
        <v>0.01</v>
      </c>
      <c r="T192" s="201">
        <f>S192*H192</f>
        <v>0.2295</v>
      </c>
      <c r="AR192" s="22" t="s">
        <v>157</v>
      </c>
      <c r="AT192" s="22" t="s">
        <v>152</v>
      </c>
      <c r="AU192" s="22" t="s">
        <v>84</v>
      </c>
      <c r="AY192" s="22" t="s">
        <v>149</v>
      </c>
      <c r="BE192" s="202">
        <f>IF(N192="základní",J192,0)</f>
        <v>0</v>
      </c>
      <c r="BF192" s="202">
        <f>IF(N192="snížená",J192,0)</f>
        <v>0</v>
      </c>
      <c r="BG192" s="202">
        <f>IF(N192="zákl. přenesená",J192,0)</f>
        <v>0</v>
      </c>
      <c r="BH192" s="202">
        <f>IF(N192="sníž. přenesená",J192,0)</f>
        <v>0</v>
      </c>
      <c r="BI192" s="202">
        <f>IF(N192="nulová",J192,0)</f>
        <v>0</v>
      </c>
      <c r="BJ192" s="22" t="s">
        <v>24</v>
      </c>
      <c r="BK192" s="202">
        <f>ROUND(I192*H192,2)</f>
        <v>0</v>
      </c>
      <c r="BL192" s="22" t="s">
        <v>157</v>
      </c>
      <c r="BM192" s="22" t="s">
        <v>383</v>
      </c>
    </row>
    <row r="193" spans="2:51" s="11" customFormat="1" ht="13.5">
      <c r="B193" s="203"/>
      <c r="C193" s="204"/>
      <c r="D193" s="205" t="s">
        <v>159</v>
      </c>
      <c r="E193" s="206" t="s">
        <v>22</v>
      </c>
      <c r="F193" s="207" t="s">
        <v>384</v>
      </c>
      <c r="G193" s="204"/>
      <c r="H193" s="208">
        <v>22.95</v>
      </c>
      <c r="I193" s="209"/>
      <c r="J193" s="204"/>
      <c r="K193" s="204"/>
      <c r="L193" s="210"/>
      <c r="M193" s="211"/>
      <c r="N193" s="212"/>
      <c r="O193" s="212"/>
      <c r="P193" s="212"/>
      <c r="Q193" s="212"/>
      <c r="R193" s="212"/>
      <c r="S193" s="212"/>
      <c r="T193" s="213"/>
      <c r="AT193" s="214" t="s">
        <v>159</v>
      </c>
      <c r="AU193" s="214" t="s">
        <v>84</v>
      </c>
      <c r="AV193" s="11" t="s">
        <v>84</v>
      </c>
      <c r="AW193" s="11" t="s">
        <v>39</v>
      </c>
      <c r="AX193" s="11" t="s">
        <v>24</v>
      </c>
      <c r="AY193" s="214" t="s">
        <v>149</v>
      </c>
    </row>
    <row r="194" spans="2:65" s="1" customFormat="1" ht="22.5" customHeight="1">
      <c r="B194" s="39"/>
      <c r="C194" s="191" t="s">
        <v>385</v>
      </c>
      <c r="D194" s="191" t="s">
        <v>152</v>
      </c>
      <c r="E194" s="192" t="s">
        <v>386</v>
      </c>
      <c r="F194" s="193" t="s">
        <v>387</v>
      </c>
      <c r="G194" s="194" t="s">
        <v>181</v>
      </c>
      <c r="H194" s="195">
        <v>341.796</v>
      </c>
      <c r="I194" s="196"/>
      <c r="J194" s="197">
        <f>ROUND(I194*H194,2)</f>
        <v>0</v>
      </c>
      <c r="K194" s="193" t="s">
        <v>156</v>
      </c>
      <c r="L194" s="59"/>
      <c r="M194" s="198" t="s">
        <v>22</v>
      </c>
      <c r="N194" s="199" t="s">
        <v>46</v>
      </c>
      <c r="O194" s="40"/>
      <c r="P194" s="200">
        <f>O194*H194</f>
        <v>0</v>
      </c>
      <c r="Q194" s="200">
        <v>0</v>
      </c>
      <c r="R194" s="200">
        <f>Q194*H194</f>
        <v>0</v>
      </c>
      <c r="S194" s="200">
        <v>0.02</v>
      </c>
      <c r="T194" s="201">
        <f>S194*H194</f>
        <v>6.83592</v>
      </c>
      <c r="AR194" s="22" t="s">
        <v>157</v>
      </c>
      <c r="AT194" s="22" t="s">
        <v>152</v>
      </c>
      <c r="AU194" s="22" t="s">
        <v>84</v>
      </c>
      <c r="AY194" s="22" t="s">
        <v>149</v>
      </c>
      <c r="BE194" s="202">
        <f>IF(N194="základní",J194,0)</f>
        <v>0</v>
      </c>
      <c r="BF194" s="202">
        <f>IF(N194="snížená",J194,0)</f>
        <v>0</v>
      </c>
      <c r="BG194" s="202">
        <f>IF(N194="zákl. přenesená",J194,0)</f>
        <v>0</v>
      </c>
      <c r="BH194" s="202">
        <f>IF(N194="sníž. přenesená",J194,0)</f>
        <v>0</v>
      </c>
      <c r="BI194" s="202">
        <f>IF(N194="nulová",J194,0)</f>
        <v>0</v>
      </c>
      <c r="BJ194" s="22" t="s">
        <v>24</v>
      </c>
      <c r="BK194" s="202">
        <f>ROUND(I194*H194,2)</f>
        <v>0</v>
      </c>
      <c r="BL194" s="22" t="s">
        <v>157</v>
      </c>
      <c r="BM194" s="22" t="s">
        <v>388</v>
      </c>
    </row>
    <row r="195" spans="2:51" s="11" customFormat="1" ht="13.5">
      <c r="B195" s="203"/>
      <c r="C195" s="204"/>
      <c r="D195" s="205" t="s">
        <v>159</v>
      </c>
      <c r="E195" s="206" t="s">
        <v>22</v>
      </c>
      <c r="F195" s="207" t="s">
        <v>389</v>
      </c>
      <c r="G195" s="204"/>
      <c r="H195" s="208">
        <v>341.796</v>
      </c>
      <c r="I195" s="209"/>
      <c r="J195" s="204"/>
      <c r="K195" s="204"/>
      <c r="L195" s="210"/>
      <c r="M195" s="211"/>
      <c r="N195" s="212"/>
      <c r="O195" s="212"/>
      <c r="P195" s="212"/>
      <c r="Q195" s="212"/>
      <c r="R195" s="212"/>
      <c r="S195" s="212"/>
      <c r="T195" s="213"/>
      <c r="AT195" s="214" t="s">
        <v>159</v>
      </c>
      <c r="AU195" s="214" t="s">
        <v>84</v>
      </c>
      <c r="AV195" s="11" t="s">
        <v>84</v>
      </c>
      <c r="AW195" s="11" t="s">
        <v>39</v>
      </c>
      <c r="AX195" s="11" t="s">
        <v>24</v>
      </c>
      <c r="AY195" s="214" t="s">
        <v>149</v>
      </c>
    </row>
    <row r="196" spans="2:65" s="1" customFormat="1" ht="22.5" customHeight="1">
      <c r="B196" s="39"/>
      <c r="C196" s="191" t="s">
        <v>390</v>
      </c>
      <c r="D196" s="191" t="s">
        <v>152</v>
      </c>
      <c r="E196" s="192" t="s">
        <v>391</v>
      </c>
      <c r="F196" s="193" t="s">
        <v>392</v>
      </c>
      <c r="G196" s="194" t="s">
        <v>181</v>
      </c>
      <c r="H196" s="195">
        <v>148.841</v>
      </c>
      <c r="I196" s="196"/>
      <c r="J196" s="197">
        <f>ROUND(I196*H196,2)</f>
        <v>0</v>
      </c>
      <c r="K196" s="193" t="s">
        <v>156</v>
      </c>
      <c r="L196" s="59"/>
      <c r="M196" s="198" t="s">
        <v>22</v>
      </c>
      <c r="N196" s="199" t="s">
        <v>46</v>
      </c>
      <c r="O196" s="40"/>
      <c r="P196" s="200">
        <f>O196*H196</f>
        <v>0</v>
      </c>
      <c r="Q196" s="200">
        <v>0</v>
      </c>
      <c r="R196" s="200">
        <f>Q196*H196</f>
        <v>0</v>
      </c>
      <c r="S196" s="200">
        <v>0.046</v>
      </c>
      <c r="T196" s="201">
        <f>S196*H196</f>
        <v>6.846686</v>
      </c>
      <c r="AR196" s="22" t="s">
        <v>157</v>
      </c>
      <c r="AT196" s="22" t="s">
        <v>152</v>
      </c>
      <c r="AU196" s="22" t="s">
        <v>84</v>
      </c>
      <c r="AY196" s="22" t="s">
        <v>149</v>
      </c>
      <c r="BE196" s="202">
        <f>IF(N196="základní",J196,0)</f>
        <v>0</v>
      </c>
      <c r="BF196" s="202">
        <f>IF(N196="snížená",J196,0)</f>
        <v>0</v>
      </c>
      <c r="BG196" s="202">
        <f>IF(N196="zákl. přenesená",J196,0)</f>
        <v>0</v>
      </c>
      <c r="BH196" s="202">
        <f>IF(N196="sníž. přenesená",J196,0)</f>
        <v>0</v>
      </c>
      <c r="BI196" s="202">
        <f>IF(N196="nulová",J196,0)</f>
        <v>0</v>
      </c>
      <c r="BJ196" s="22" t="s">
        <v>24</v>
      </c>
      <c r="BK196" s="202">
        <f>ROUND(I196*H196,2)</f>
        <v>0</v>
      </c>
      <c r="BL196" s="22" t="s">
        <v>157</v>
      </c>
      <c r="BM196" s="22" t="s">
        <v>393</v>
      </c>
    </row>
    <row r="197" spans="2:51" s="11" customFormat="1" ht="13.5">
      <c r="B197" s="203"/>
      <c r="C197" s="204"/>
      <c r="D197" s="205" t="s">
        <v>159</v>
      </c>
      <c r="E197" s="206" t="s">
        <v>22</v>
      </c>
      <c r="F197" s="207" t="s">
        <v>394</v>
      </c>
      <c r="G197" s="204"/>
      <c r="H197" s="208">
        <v>148.841</v>
      </c>
      <c r="I197" s="209"/>
      <c r="J197" s="204"/>
      <c r="K197" s="204"/>
      <c r="L197" s="210"/>
      <c r="M197" s="211"/>
      <c r="N197" s="212"/>
      <c r="O197" s="212"/>
      <c r="P197" s="212"/>
      <c r="Q197" s="212"/>
      <c r="R197" s="212"/>
      <c r="S197" s="212"/>
      <c r="T197" s="213"/>
      <c r="AT197" s="214" t="s">
        <v>159</v>
      </c>
      <c r="AU197" s="214" t="s">
        <v>84</v>
      </c>
      <c r="AV197" s="11" t="s">
        <v>84</v>
      </c>
      <c r="AW197" s="11" t="s">
        <v>39</v>
      </c>
      <c r="AX197" s="11" t="s">
        <v>24</v>
      </c>
      <c r="AY197" s="214" t="s">
        <v>149</v>
      </c>
    </row>
    <row r="198" spans="2:65" s="1" customFormat="1" ht="22.5" customHeight="1">
      <c r="B198" s="39"/>
      <c r="C198" s="191" t="s">
        <v>395</v>
      </c>
      <c r="D198" s="191" t="s">
        <v>152</v>
      </c>
      <c r="E198" s="192" t="s">
        <v>396</v>
      </c>
      <c r="F198" s="193" t="s">
        <v>397</v>
      </c>
      <c r="G198" s="194" t="s">
        <v>181</v>
      </c>
      <c r="H198" s="195">
        <v>75</v>
      </c>
      <c r="I198" s="196"/>
      <c r="J198" s="197">
        <f>ROUND(I198*H198,2)</f>
        <v>0</v>
      </c>
      <c r="K198" s="193" t="s">
        <v>156</v>
      </c>
      <c r="L198" s="59"/>
      <c r="M198" s="198" t="s">
        <v>22</v>
      </c>
      <c r="N198" s="199" t="s">
        <v>46</v>
      </c>
      <c r="O198" s="40"/>
      <c r="P198" s="200">
        <f>O198*H198</f>
        <v>0</v>
      </c>
      <c r="Q198" s="200">
        <v>0</v>
      </c>
      <c r="R198" s="200">
        <f>Q198*H198</f>
        <v>0</v>
      </c>
      <c r="S198" s="200">
        <v>0.068</v>
      </c>
      <c r="T198" s="201">
        <f>S198*H198</f>
        <v>5.1000000000000005</v>
      </c>
      <c r="AR198" s="22" t="s">
        <v>157</v>
      </c>
      <c r="AT198" s="22" t="s">
        <v>152</v>
      </c>
      <c r="AU198" s="22" t="s">
        <v>84</v>
      </c>
      <c r="AY198" s="22" t="s">
        <v>149</v>
      </c>
      <c r="BE198" s="202">
        <f>IF(N198="základní",J198,0)</f>
        <v>0</v>
      </c>
      <c r="BF198" s="202">
        <f>IF(N198="snížená",J198,0)</f>
        <v>0</v>
      </c>
      <c r="BG198" s="202">
        <f>IF(N198="zákl. přenesená",J198,0)</f>
        <v>0</v>
      </c>
      <c r="BH198" s="202">
        <f>IF(N198="sníž. přenesená",J198,0)</f>
        <v>0</v>
      </c>
      <c r="BI198" s="202">
        <f>IF(N198="nulová",J198,0)</f>
        <v>0</v>
      </c>
      <c r="BJ198" s="22" t="s">
        <v>24</v>
      </c>
      <c r="BK198" s="202">
        <f>ROUND(I198*H198,2)</f>
        <v>0</v>
      </c>
      <c r="BL198" s="22" t="s">
        <v>157</v>
      </c>
      <c r="BM198" s="22" t="s">
        <v>398</v>
      </c>
    </row>
    <row r="199" spans="2:63" s="10" customFormat="1" ht="29.85" customHeight="1">
      <c r="B199" s="174"/>
      <c r="C199" s="175"/>
      <c r="D199" s="188" t="s">
        <v>74</v>
      </c>
      <c r="E199" s="189" t="s">
        <v>399</v>
      </c>
      <c r="F199" s="189" t="s">
        <v>400</v>
      </c>
      <c r="G199" s="175"/>
      <c r="H199" s="175"/>
      <c r="I199" s="178"/>
      <c r="J199" s="190">
        <f>BK199</f>
        <v>0</v>
      </c>
      <c r="K199" s="175"/>
      <c r="L199" s="180"/>
      <c r="M199" s="181"/>
      <c r="N199" s="182"/>
      <c r="O199" s="182"/>
      <c r="P199" s="183">
        <f>SUM(P200:P204)</f>
        <v>0</v>
      </c>
      <c r="Q199" s="182"/>
      <c r="R199" s="183">
        <f>SUM(R200:R204)</f>
        <v>0</v>
      </c>
      <c r="S199" s="182"/>
      <c r="T199" s="184">
        <f>SUM(T200:T204)</f>
        <v>0</v>
      </c>
      <c r="AR199" s="185" t="s">
        <v>24</v>
      </c>
      <c r="AT199" s="186" t="s">
        <v>74</v>
      </c>
      <c r="AU199" s="186" t="s">
        <v>24</v>
      </c>
      <c r="AY199" s="185" t="s">
        <v>149</v>
      </c>
      <c r="BK199" s="187">
        <f>SUM(BK200:BK204)</f>
        <v>0</v>
      </c>
    </row>
    <row r="200" spans="2:65" s="1" customFormat="1" ht="31.5" customHeight="1">
      <c r="B200" s="39"/>
      <c r="C200" s="191" t="s">
        <v>401</v>
      </c>
      <c r="D200" s="191" t="s">
        <v>152</v>
      </c>
      <c r="E200" s="192" t="s">
        <v>402</v>
      </c>
      <c r="F200" s="193" t="s">
        <v>403</v>
      </c>
      <c r="G200" s="194" t="s">
        <v>172</v>
      </c>
      <c r="H200" s="195">
        <v>146.921</v>
      </c>
      <c r="I200" s="196"/>
      <c r="J200" s="197">
        <f>ROUND(I200*H200,2)</f>
        <v>0</v>
      </c>
      <c r="K200" s="193" t="s">
        <v>156</v>
      </c>
      <c r="L200" s="59"/>
      <c r="M200" s="198" t="s">
        <v>22</v>
      </c>
      <c r="N200" s="199" t="s">
        <v>46</v>
      </c>
      <c r="O200" s="40"/>
      <c r="P200" s="200">
        <f>O200*H200</f>
        <v>0</v>
      </c>
      <c r="Q200" s="200">
        <v>0</v>
      </c>
      <c r="R200" s="200">
        <f>Q200*H200</f>
        <v>0</v>
      </c>
      <c r="S200" s="200">
        <v>0</v>
      </c>
      <c r="T200" s="201">
        <f>S200*H200</f>
        <v>0</v>
      </c>
      <c r="AR200" s="22" t="s">
        <v>157</v>
      </c>
      <c r="AT200" s="22" t="s">
        <v>152</v>
      </c>
      <c r="AU200" s="22" t="s">
        <v>84</v>
      </c>
      <c r="AY200" s="22" t="s">
        <v>149</v>
      </c>
      <c r="BE200" s="202">
        <f>IF(N200="základní",J200,0)</f>
        <v>0</v>
      </c>
      <c r="BF200" s="202">
        <f>IF(N200="snížená",J200,0)</f>
        <v>0</v>
      </c>
      <c r="BG200" s="202">
        <f>IF(N200="zákl. přenesená",J200,0)</f>
        <v>0</v>
      </c>
      <c r="BH200" s="202">
        <f>IF(N200="sníž. přenesená",J200,0)</f>
        <v>0</v>
      </c>
      <c r="BI200" s="202">
        <f>IF(N200="nulová",J200,0)</f>
        <v>0</v>
      </c>
      <c r="BJ200" s="22" t="s">
        <v>24</v>
      </c>
      <c r="BK200" s="202">
        <f>ROUND(I200*H200,2)</f>
        <v>0</v>
      </c>
      <c r="BL200" s="22" t="s">
        <v>157</v>
      </c>
      <c r="BM200" s="22" t="s">
        <v>404</v>
      </c>
    </row>
    <row r="201" spans="2:65" s="1" customFormat="1" ht="22.5" customHeight="1">
      <c r="B201" s="39"/>
      <c r="C201" s="191" t="s">
        <v>405</v>
      </c>
      <c r="D201" s="191" t="s">
        <v>152</v>
      </c>
      <c r="E201" s="192" t="s">
        <v>406</v>
      </c>
      <c r="F201" s="193" t="s">
        <v>407</v>
      </c>
      <c r="G201" s="194" t="s">
        <v>172</v>
      </c>
      <c r="H201" s="195">
        <v>146.921</v>
      </c>
      <c r="I201" s="196"/>
      <c r="J201" s="197">
        <f>ROUND(I201*H201,2)</f>
        <v>0</v>
      </c>
      <c r="K201" s="193" t="s">
        <v>156</v>
      </c>
      <c r="L201" s="59"/>
      <c r="M201" s="198" t="s">
        <v>22</v>
      </c>
      <c r="N201" s="199" t="s">
        <v>46</v>
      </c>
      <c r="O201" s="40"/>
      <c r="P201" s="200">
        <f>O201*H201</f>
        <v>0</v>
      </c>
      <c r="Q201" s="200">
        <v>0</v>
      </c>
      <c r="R201" s="200">
        <f>Q201*H201</f>
        <v>0</v>
      </c>
      <c r="S201" s="200">
        <v>0</v>
      </c>
      <c r="T201" s="201">
        <f>S201*H201</f>
        <v>0</v>
      </c>
      <c r="AR201" s="22" t="s">
        <v>157</v>
      </c>
      <c r="AT201" s="22" t="s">
        <v>152</v>
      </c>
      <c r="AU201" s="22" t="s">
        <v>84</v>
      </c>
      <c r="AY201" s="22" t="s">
        <v>149</v>
      </c>
      <c r="BE201" s="202">
        <f>IF(N201="základní",J201,0)</f>
        <v>0</v>
      </c>
      <c r="BF201" s="202">
        <f>IF(N201="snížená",J201,0)</f>
        <v>0</v>
      </c>
      <c r="BG201" s="202">
        <f>IF(N201="zákl. přenesená",J201,0)</f>
        <v>0</v>
      </c>
      <c r="BH201" s="202">
        <f>IF(N201="sníž. přenesená",J201,0)</f>
        <v>0</v>
      </c>
      <c r="BI201" s="202">
        <f>IF(N201="nulová",J201,0)</f>
        <v>0</v>
      </c>
      <c r="BJ201" s="22" t="s">
        <v>24</v>
      </c>
      <c r="BK201" s="202">
        <f>ROUND(I201*H201,2)</f>
        <v>0</v>
      </c>
      <c r="BL201" s="22" t="s">
        <v>157</v>
      </c>
      <c r="BM201" s="22" t="s">
        <v>408</v>
      </c>
    </row>
    <row r="202" spans="2:65" s="1" customFormat="1" ht="22.5" customHeight="1">
      <c r="B202" s="39"/>
      <c r="C202" s="191" t="s">
        <v>409</v>
      </c>
      <c r="D202" s="191" t="s">
        <v>152</v>
      </c>
      <c r="E202" s="192" t="s">
        <v>410</v>
      </c>
      <c r="F202" s="193" t="s">
        <v>411</v>
      </c>
      <c r="G202" s="194" t="s">
        <v>172</v>
      </c>
      <c r="H202" s="195">
        <v>1344.042</v>
      </c>
      <c r="I202" s="196"/>
      <c r="J202" s="197">
        <f>ROUND(I202*H202,2)</f>
        <v>0</v>
      </c>
      <c r="K202" s="193" t="s">
        <v>156</v>
      </c>
      <c r="L202" s="59"/>
      <c r="M202" s="198" t="s">
        <v>22</v>
      </c>
      <c r="N202" s="199" t="s">
        <v>46</v>
      </c>
      <c r="O202" s="40"/>
      <c r="P202" s="200">
        <f>O202*H202</f>
        <v>0</v>
      </c>
      <c r="Q202" s="200">
        <v>0</v>
      </c>
      <c r="R202" s="200">
        <f>Q202*H202</f>
        <v>0</v>
      </c>
      <c r="S202" s="200">
        <v>0</v>
      </c>
      <c r="T202" s="201">
        <f>S202*H202</f>
        <v>0</v>
      </c>
      <c r="AR202" s="22" t="s">
        <v>157</v>
      </c>
      <c r="AT202" s="22" t="s">
        <v>152</v>
      </c>
      <c r="AU202" s="22" t="s">
        <v>84</v>
      </c>
      <c r="AY202" s="22" t="s">
        <v>149</v>
      </c>
      <c r="BE202" s="202">
        <f>IF(N202="základní",J202,0)</f>
        <v>0</v>
      </c>
      <c r="BF202" s="202">
        <f>IF(N202="snížená",J202,0)</f>
        <v>0</v>
      </c>
      <c r="BG202" s="202">
        <f>IF(N202="zákl. přenesená",J202,0)</f>
        <v>0</v>
      </c>
      <c r="BH202" s="202">
        <f>IF(N202="sníž. přenesená",J202,0)</f>
        <v>0</v>
      </c>
      <c r="BI202" s="202">
        <f>IF(N202="nulová",J202,0)</f>
        <v>0</v>
      </c>
      <c r="BJ202" s="22" t="s">
        <v>24</v>
      </c>
      <c r="BK202" s="202">
        <f>ROUND(I202*H202,2)</f>
        <v>0</v>
      </c>
      <c r="BL202" s="22" t="s">
        <v>157</v>
      </c>
      <c r="BM202" s="22" t="s">
        <v>412</v>
      </c>
    </row>
    <row r="203" spans="2:51" s="11" customFormat="1" ht="13.5">
      <c r="B203" s="203"/>
      <c r="C203" s="204"/>
      <c r="D203" s="205" t="s">
        <v>159</v>
      </c>
      <c r="E203" s="206" t="s">
        <v>22</v>
      </c>
      <c r="F203" s="207" t="s">
        <v>413</v>
      </c>
      <c r="G203" s="204"/>
      <c r="H203" s="208">
        <v>1344.042</v>
      </c>
      <c r="I203" s="209"/>
      <c r="J203" s="204"/>
      <c r="K203" s="204"/>
      <c r="L203" s="210"/>
      <c r="M203" s="211"/>
      <c r="N203" s="212"/>
      <c r="O203" s="212"/>
      <c r="P203" s="212"/>
      <c r="Q203" s="212"/>
      <c r="R203" s="212"/>
      <c r="S203" s="212"/>
      <c r="T203" s="213"/>
      <c r="AT203" s="214" t="s">
        <v>159</v>
      </c>
      <c r="AU203" s="214" t="s">
        <v>84</v>
      </c>
      <c r="AV203" s="11" t="s">
        <v>84</v>
      </c>
      <c r="AW203" s="11" t="s">
        <v>39</v>
      </c>
      <c r="AX203" s="11" t="s">
        <v>24</v>
      </c>
      <c r="AY203" s="214" t="s">
        <v>149</v>
      </c>
    </row>
    <row r="204" spans="2:65" s="1" customFormat="1" ht="22.5" customHeight="1">
      <c r="B204" s="39"/>
      <c r="C204" s="191" t="s">
        <v>414</v>
      </c>
      <c r="D204" s="191" t="s">
        <v>152</v>
      </c>
      <c r="E204" s="192" t="s">
        <v>415</v>
      </c>
      <c r="F204" s="193" t="s">
        <v>416</v>
      </c>
      <c r="G204" s="194" t="s">
        <v>172</v>
      </c>
      <c r="H204" s="195">
        <v>146.921</v>
      </c>
      <c r="I204" s="196"/>
      <c r="J204" s="197">
        <f>ROUND(I204*H204,2)</f>
        <v>0</v>
      </c>
      <c r="K204" s="193" t="s">
        <v>156</v>
      </c>
      <c r="L204" s="59"/>
      <c r="M204" s="198" t="s">
        <v>22</v>
      </c>
      <c r="N204" s="199" t="s">
        <v>46</v>
      </c>
      <c r="O204" s="40"/>
      <c r="P204" s="200">
        <f>O204*H204</f>
        <v>0</v>
      </c>
      <c r="Q204" s="200">
        <v>0</v>
      </c>
      <c r="R204" s="200">
        <f>Q204*H204</f>
        <v>0</v>
      </c>
      <c r="S204" s="200">
        <v>0</v>
      </c>
      <c r="T204" s="201">
        <f>S204*H204</f>
        <v>0</v>
      </c>
      <c r="AR204" s="22" t="s">
        <v>157</v>
      </c>
      <c r="AT204" s="22" t="s">
        <v>152</v>
      </c>
      <c r="AU204" s="22" t="s">
        <v>84</v>
      </c>
      <c r="AY204" s="22" t="s">
        <v>149</v>
      </c>
      <c r="BE204" s="202">
        <f>IF(N204="základní",J204,0)</f>
        <v>0</v>
      </c>
      <c r="BF204" s="202">
        <f>IF(N204="snížená",J204,0)</f>
        <v>0</v>
      </c>
      <c r="BG204" s="202">
        <f>IF(N204="zákl. přenesená",J204,0)</f>
        <v>0</v>
      </c>
      <c r="BH204" s="202">
        <f>IF(N204="sníž. přenesená",J204,0)</f>
        <v>0</v>
      </c>
      <c r="BI204" s="202">
        <f>IF(N204="nulová",J204,0)</f>
        <v>0</v>
      </c>
      <c r="BJ204" s="22" t="s">
        <v>24</v>
      </c>
      <c r="BK204" s="202">
        <f>ROUND(I204*H204,2)</f>
        <v>0</v>
      </c>
      <c r="BL204" s="22" t="s">
        <v>157</v>
      </c>
      <c r="BM204" s="22" t="s">
        <v>417</v>
      </c>
    </row>
    <row r="205" spans="2:63" s="10" customFormat="1" ht="29.85" customHeight="1">
      <c r="B205" s="174"/>
      <c r="C205" s="175"/>
      <c r="D205" s="188" t="s">
        <v>74</v>
      </c>
      <c r="E205" s="189" t="s">
        <v>418</v>
      </c>
      <c r="F205" s="189" t="s">
        <v>419</v>
      </c>
      <c r="G205" s="175"/>
      <c r="H205" s="175"/>
      <c r="I205" s="178"/>
      <c r="J205" s="190">
        <f>BK205</f>
        <v>0</v>
      </c>
      <c r="K205" s="175"/>
      <c r="L205" s="180"/>
      <c r="M205" s="181"/>
      <c r="N205" s="182"/>
      <c r="O205" s="182"/>
      <c r="P205" s="183">
        <f>P206</f>
        <v>0</v>
      </c>
      <c r="Q205" s="182"/>
      <c r="R205" s="183">
        <f>R206</f>
        <v>0</v>
      </c>
      <c r="S205" s="182"/>
      <c r="T205" s="184">
        <f>T206</f>
        <v>0</v>
      </c>
      <c r="AR205" s="185" t="s">
        <v>24</v>
      </c>
      <c r="AT205" s="186" t="s">
        <v>74</v>
      </c>
      <c r="AU205" s="186" t="s">
        <v>24</v>
      </c>
      <c r="AY205" s="185" t="s">
        <v>149</v>
      </c>
      <c r="BK205" s="187">
        <f>BK206</f>
        <v>0</v>
      </c>
    </row>
    <row r="206" spans="2:65" s="1" customFormat="1" ht="22.5" customHeight="1">
      <c r="B206" s="39"/>
      <c r="C206" s="191" t="s">
        <v>420</v>
      </c>
      <c r="D206" s="191" t="s">
        <v>152</v>
      </c>
      <c r="E206" s="192" t="s">
        <v>421</v>
      </c>
      <c r="F206" s="193" t="s">
        <v>422</v>
      </c>
      <c r="G206" s="194" t="s">
        <v>172</v>
      </c>
      <c r="H206" s="195">
        <v>107.781</v>
      </c>
      <c r="I206" s="196"/>
      <c r="J206" s="197">
        <f>ROUND(I206*H206,2)</f>
        <v>0</v>
      </c>
      <c r="K206" s="193" t="s">
        <v>156</v>
      </c>
      <c r="L206" s="59"/>
      <c r="M206" s="198" t="s">
        <v>22</v>
      </c>
      <c r="N206" s="199" t="s">
        <v>46</v>
      </c>
      <c r="O206" s="40"/>
      <c r="P206" s="200">
        <f>O206*H206</f>
        <v>0</v>
      </c>
      <c r="Q206" s="200">
        <v>0</v>
      </c>
      <c r="R206" s="200">
        <f>Q206*H206</f>
        <v>0</v>
      </c>
      <c r="S206" s="200">
        <v>0</v>
      </c>
      <c r="T206" s="201">
        <f>S206*H206</f>
        <v>0</v>
      </c>
      <c r="AR206" s="22" t="s">
        <v>157</v>
      </c>
      <c r="AT206" s="22" t="s">
        <v>152</v>
      </c>
      <c r="AU206" s="22" t="s">
        <v>84</v>
      </c>
      <c r="AY206" s="22" t="s">
        <v>149</v>
      </c>
      <c r="BE206" s="202">
        <f>IF(N206="základní",J206,0)</f>
        <v>0</v>
      </c>
      <c r="BF206" s="202">
        <f>IF(N206="snížená",J206,0)</f>
        <v>0</v>
      </c>
      <c r="BG206" s="202">
        <f>IF(N206="zákl. přenesená",J206,0)</f>
        <v>0</v>
      </c>
      <c r="BH206" s="202">
        <f>IF(N206="sníž. přenesená",J206,0)</f>
        <v>0</v>
      </c>
      <c r="BI206" s="202">
        <f>IF(N206="nulová",J206,0)</f>
        <v>0</v>
      </c>
      <c r="BJ206" s="22" t="s">
        <v>24</v>
      </c>
      <c r="BK206" s="202">
        <f>ROUND(I206*H206,2)</f>
        <v>0</v>
      </c>
      <c r="BL206" s="22" t="s">
        <v>157</v>
      </c>
      <c r="BM206" s="22" t="s">
        <v>423</v>
      </c>
    </row>
    <row r="207" spans="2:63" s="10" customFormat="1" ht="37.35" customHeight="1">
      <c r="B207" s="174"/>
      <c r="C207" s="175"/>
      <c r="D207" s="176" t="s">
        <v>74</v>
      </c>
      <c r="E207" s="177" t="s">
        <v>424</v>
      </c>
      <c r="F207" s="177" t="s">
        <v>425</v>
      </c>
      <c r="G207" s="175"/>
      <c r="H207" s="175"/>
      <c r="I207" s="178"/>
      <c r="J207" s="179">
        <f>BK207</f>
        <v>0</v>
      </c>
      <c r="K207" s="175"/>
      <c r="L207" s="180"/>
      <c r="M207" s="181"/>
      <c r="N207" s="182"/>
      <c r="O207" s="182"/>
      <c r="P207" s="183">
        <f>P208+P230+P233+P236+P246+P261+P265+P278+P289+P303+P312</f>
        <v>0</v>
      </c>
      <c r="Q207" s="182"/>
      <c r="R207" s="183">
        <f>R208+R230+R233+R236+R246+R261+R265+R278+R289+R303+R312</f>
        <v>12.60775026</v>
      </c>
      <c r="S207" s="182"/>
      <c r="T207" s="184">
        <f>T208+T230+T233+T236+T246+T261+T265+T278+T289+T303+T312</f>
        <v>0.6405995000000001</v>
      </c>
      <c r="AR207" s="185" t="s">
        <v>84</v>
      </c>
      <c r="AT207" s="186" t="s">
        <v>74</v>
      </c>
      <c r="AU207" s="186" t="s">
        <v>75</v>
      </c>
      <c r="AY207" s="185" t="s">
        <v>149</v>
      </c>
      <c r="BK207" s="187">
        <f>BK208+BK230+BK233+BK236+BK246+BK261+BK265+BK278+BK289+BK303+BK312</f>
        <v>0</v>
      </c>
    </row>
    <row r="208" spans="2:63" s="10" customFormat="1" ht="19.9" customHeight="1">
      <c r="B208" s="174"/>
      <c r="C208" s="175"/>
      <c r="D208" s="188" t="s">
        <v>74</v>
      </c>
      <c r="E208" s="189" t="s">
        <v>426</v>
      </c>
      <c r="F208" s="189" t="s">
        <v>427</v>
      </c>
      <c r="G208" s="175"/>
      <c r="H208" s="175"/>
      <c r="I208" s="178"/>
      <c r="J208" s="190">
        <f>BK208</f>
        <v>0</v>
      </c>
      <c r="K208" s="175"/>
      <c r="L208" s="180"/>
      <c r="M208" s="181"/>
      <c r="N208" s="182"/>
      <c r="O208" s="182"/>
      <c r="P208" s="183">
        <f>SUM(P209:P229)</f>
        <v>0</v>
      </c>
      <c r="Q208" s="182"/>
      <c r="R208" s="183">
        <f>SUM(R209:R229)</f>
        <v>1.4227753</v>
      </c>
      <c r="S208" s="182"/>
      <c r="T208" s="184">
        <f>SUM(T209:T229)</f>
        <v>0</v>
      </c>
      <c r="AR208" s="185" t="s">
        <v>84</v>
      </c>
      <c r="AT208" s="186" t="s">
        <v>74</v>
      </c>
      <c r="AU208" s="186" t="s">
        <v>24</v>
      </c>
      <c r="AY208" s="185" t="s">
        <v>149</v>
      </c>
      <c r="BK208" s="187">
        <f>SUM(BK209:BK229)</f>
        <v>0</v>
      </c>
    </row>
    <row r="209" spans="2:65" s="1" customFormat="1" ht="22.5" customHeight="1">
      <c r="B209" s="39"/>
      <c r="C209" s="191" t="s">
        <v>428</v>
      </c>
      <c r="D209" s="191" t="s">
        <v>152</v>
      </c>
      <c r="E209" s="192" t="s">
        <v>429</v>
      </c>
      <c r="F209" s="193" t="s">
        <v>430</v>
      </c>
      <c r="G209" s="194" t="s">
        <v>181</v>
      </c>
      <c r="H209" s="195">
        <v>140.162</v>
      </c>
      <c r="I209" s="196"/>
      <c r="J209" s="197">
        <f>ROUND(I209*H209,2)</f>
        <v>0</v>
      </c>
      <c r="K209" s="193" t="s">
        <v>156</v>
      </c>
      <c r="L209" s="59"/>
      <c r="M209" s="198" t="s">
        <v>22</v>
      </c>
      <c r="N209" s="199" t="s">
        <v>46</v>
      </c>
      <c r="O209" s="40"/>
      <c r="P209" s="200">
        <f>O209*H209</f>
        <v>0</v>
      </c>
      <c r="Q209" s="200">
        <v>0</v>
      </c>
      <c r="R209" s="200">
        <f>Q209*H209</f>
        <v>0</v>
      </c>
      <c r="S209" s="200">
        <v>0</v>
      </c>
      <c r="T209" s="201">
        <f>S209*H209</f>
        <v>0</v>
      </c>
      <c r="AR209" s="22" t="s">
        <v>234</v>
      </c>
      <c r="AT209" s="22" t="s">
        <v>152</v>
      </c>
      <c r="AU209" s="22" t="s">
        <v>84</v>
      </c>
      <c r="AY209" s="22" t="s">
        <v>149</v>
      </c>
      <c r="BE209" s="202">
        <f>IF(N209="základní",J209,0)</f>
        <v>0</v>
      </c>
      <c r="BF209" s="202">
        <f>IF(N209="snížená",J209,0)</f>
        <v>0</v>
      </c>
      <c r="BG209" s="202">
        <f>IF(N209="zákl. přenesená",J209,0)</f>
        <v>0</v>
      </c>
      <c r="BH209" s="202">
        <f>IF(N209="sníž. přenesená",J209,0)</f>
        <v>0</v>
      </c>
      <c r="BI209" s="202">
        <f>IF(N209="nulová",J209,0)</f>
        <v>0</v>
      </c>
      <c r="BJ209" s="22" t="s">
        <v>24</v>
      </c>
      <c r="BK209" s="202">
        <f>ROUND(I209*H209,2)</f>
        <v>0</v>
      </c>
      <c r="BL209" s="22" t="s">
        <v>234</v>
      </c>
      <c r="BM209" s="22" t="s">
        <v>431</v>
      </c>
    </row>
    <row r="210" spans="2:51" s="11" customFormat="1" ht="13.5">
      <c r="B210" s="203"/>
      <c r="C210" s="204"/>
      <c r="D210" s="205" t="s">
        <v>159</v>
      </c>
      <c r="E210" s="206" t="s">
        <v>22</v>
      </c>
      <c r="F210" s="207" t="s">
        <v>432</v>
      </c>
      <c r="G210" s="204"/>
      <c r="H210" s="208">
        <v>140.162</v>
      </c>
      <c r="I210" s="209"/>
      <c r="J210" s="204"/>
      <c r="K210" s="204"/>
      <c r="L210" s="210"/>
      <c r="M210" s="211"/>
      <c r="N210" s="212"/>
      <c r="O210" s="212"/>
      <c r="P210" s="212"/>
      <c r="Q210" s="212"/>
      <c r="R210" s="212"/>
      <c r="S210" s="212"/>
      <c r="T210" s="213"/>
      <c r="AT210" s="214" t="s">
        <v>159</v>
      </c>
      <c r="AU210" s="214" t="s">
        <v>84</v>
      </c>
      <c r="AV210" s="11" t="s">
        <v>84</v>
      </c>
      <c r="AW210" s="11" t="s">
        <v>39</v>
      </c>
      <c r="AX210" s="11" t="s">
        <v>24</v>
      </c>
      <c r="AY210" s="214" t="s">
        <v>149</v>
      </c>
    </row>
    <row r="211" spans="2:65" s="1" customFormat="1" ht="22.5" customHeight="1">
      <c r="B211" s="39"/>
      <c r="C211" s="230" t="s">
        <v>433</v>
      </c>
      <c r="D211" s="230" t="s">
        <v>268</v>
      </c>
      <c r="E211" s="231" t="s">
        <v>434</v>
      </c>
      <c r="F211" s="232" t="s">
        <v>435</v>
      </c>
      <c r="G211" s="233" t="s">
        <v>172</v>
      </c>
      <c r="H211" s="234">
        <v>0.042</v>
      </c>
      <c r="I211" s="235"/>
      <c r="J211" s="236">
        <f>ROUND(I211*H211,2)</f>
        <v>0</v>
      </c>
      <c r="K211" s="232" t="s">
        <v>156</v>
      </c>
      <c r="L211" s="237"/>
      <c r="M211" s="238" t="s">
        <v>22</v>
      </c>
      <c r="N211" s="239" t="s">
        <v>46</v>
      </c>
      <c r="O211" s="40"/>
      <c r="P211" s="200">
        <f>O211*H211</f>
        <v>0</v>
      </c>
      <c r="Q211" s="200">
        <v>1</v>
      </c>
      <c r="R211" s="200">
        <f>Q211*H211</f>
        <v>0.042</v>
      </c>
      <c r="S211" s="200">
        <v>0</v>
      </c>
      <c r="T211" s="201">
        <f>S211*H211</f>
        <v>0</v>
      </c>
      <c r="AR211" s="22" t="s">
        <v>307</v>
      </c>
      <c r="AT211" s="22" t="s">
        <v>268</v>
      </c>
      <c r="AU211" s="22" t="s">
        <v>84</v>
      </c>
      <c r="AY211" s="22" t="s">
        <v>149</v>
      </c>
      <c r="BE211" s="202">
        <f>IF(N211="základní",J211,0)</f>
        <v>0</v>
      </c>
      <c r="BF211" s="202">
        <f>IF(N211="snížená",J211,0)</f>
        <v>0</v>
      </c>
      <c r="BG211" s="202">
        <f>IF(N211="zákl. přenesená",J211,0)</f>
        <v>0</v>
      </c>
      <c r="BH211" s="202">
        <f>IF(N211="sníž. přenesená",J211,0)</f>
        <v>0</v>
      </c>
      <c r="BI211" s="202">
        <f>IF(N211="nulová",J211,0)</f>
        <v>0</v>
      </c>
      <c r="BJ211" s="22" t="s">
        <v>24</v>
      </c>
      <c r="BK211" s="202">
        <f>ROUND(I211*H211,2)</f>
        <v>0</v>
      </c>
      <c r="BL211" s="22" t="s">
        <v>234</v>
      </c>
      <c r="BM211" s="22" t="s">
        <v>436</v>
      </c>
    </row>
    <row r="212" spans="2:51" s="11" customFormat="1" ht="13.5">
      <c r="B212" s="203"/>
      <c r="C212" s="204"/>
      <c r="D212" s="205" t="s">
        <v>159</v>
      </c>
      <c r="E212" s="204"/>
      <c r="F212" s="207" t="s">
        <v>437</v>
      </c>
      <c r="G212" s="204"/>
      <c r="H212" s="208">
        <v>0.042</v>
      </c>
      <c r="I212" s="209"/>
      <c r="J212" s="204"/>
      <c r="K212" s="204"/>
      <c r="L212" s="210"/>
      <c r="M212" s="211"/>
      <c r="N212" s="212"/>
      <c r="O212" s="212"/>
      <c r="P212" s="212"/>
      <c r="Q212" s="212"/>
      <c r="R212" s="212"/>
      <c r="S212" s="212"/>
      <c r="T212" s="213"/>
      <c r="AT212" s="214" t="s">
        <v>159</v>
      </c>
      <c r="AU212" s="214" t="s">
        <v>84</v>
      </c>
      <c r="AV212" s="11" t="s">
        <v>84</v>
      </c>
      <c r="AW212" s="11" t="s">
        <v>6</v>
      </c>
      <c r="AX212" s="11" t="s">
        <v>24</v>
      </c>
      <c r="AY212" s="214" t="s">
        <v>149</v>
      </c>
    </row>
    <row r="213" spans="2:65" s="1" customFormat="1" ht="22.5" customHeight="1">
      <c r="B213" s="39"/>
      <c r="C213" s="191" t="s">
        <v>438</v>
      </c>
      <c r="D213" s="191" t="s">
        <v>152</v>
      </c>
      <c r="E213" s="192" t="s">
        <v>439</v>
      </c>
      <c r="F213" s="193" t="s">
        <v>440</v>
      </c>
      <c r="G213" s="194" t="s">
        <v>181</v>
      </c>
      <c r="H213" s="195">
        <v>30</v>
      </c>
      <c r="I213" s="196"/>
      <c r="J213" s="197">
        <f>ROUND(I213*H213,2)</f>
        <v>0</v>
      </c>
      <c r="K213" s="193" t="s">
        <v>156</v>
      </c>
      <c r="L213" s="59"/>
      <c r="M213" s="198" t="s">
        <v>22</v>
      </c>
      <c r="N213" s="199" t="s">
        <v>46</v>
      </c>
      <c r="O213" s="40"/>
      <c r="P213" s="200">
        <f>O213*H213</f>
        <v>0</v>
      </c>
      <c r="Q213" s="200">
        <v>0</v>
      </c>
      <c r="R213" s="200">
        <f>Q213*H213</f>
        <v>0</v>
      </c>
      <c r="S213" s="200">
        <v>0</v>
      </c>
      <c r="T213" s="201">
        <f>S213*H213</f>
        <v>0</v>
      </c>
      <c r="AR213" s="22" t="s">
        <v>234</v>
      </c>
      <c r="AT213" s="22" t="s">
        <v>152</v>
      </c>
      <c r="AU213" s="22" t="s">
        <v>84</v>
      </c>
      <c r="AY213" s="22" t="s">
        <v>149</v>
      </c>
      <c r="BE213" s="202">
        <f>IF(N213="základní",J213,0)</f>
        <v>0</v>
      </c>
      <c r="BF213" s="202">
        <f>IF(N213="snížená",J213,0)</f>
        <v>0</v>
      </c>
      <c r="BG213" s="202">
        <f>IF(N213="zákl. přenesená",J213,0)</f>
        <v>0</v>
      </c>
      <c r="BH213" s="202">
        <f>IF(N213="sníž. přenesená",J213,0)</f>
        <v>0</v>
      </c>
      <c r="BI213" s="202">
        <f>IF(N213="nulová",J213,0)</f>
        <v>0</v>
      </c>
      <c r="BJ213" s="22" t="s">
        <v>24</v>
      </c>
      <c r="BK213" s="202">
        <f>ROUND(I213*H213,2)</f>
        <v>0</v>
      </c>
      <c r="BL213" s="22" t="s">
        <v>234</v>
      </c>
      <c r="BM213" s="22" t="s">
        <v>441</v>
      </c>
    </row>
    <row r="214" spans="2:51" s="11" customFormat="1" ht="13.5">
      <c r="B214" s="203"/>
      <c r="C214" s="204"/>
      <c r="D214" s="205" t="s">
        <v>159</v>
      </c>
      <c r="E214" s="206" t="s">
        <v>22</v>
      </c>
      <c r="F214" s="207" t="s">
        <v>442</v>
      </c>
      <c r="G214" s="204"/>
      <c r="H214" s="208">
        <v>30</v>
      </c>
      <c r="I214" s="209"/>
      <c r="J214" s="204"/>
      <c r="K214" s="204"/>
      <c r="L214" s="210"/>
      <c r="M214" s="211"/>
      <c r="N214" s="212"/>
      <c r="O214" s="212"/>
      <c r="P214" s="212"/>
      <c r="Q214" s="212"/>
      <c r="R214" s="212"/>
      <c r="S214" s="212"/>
      <c r="T214" s="213"/>
      <c r="AT214" s="214" t="s">
        <v>159</v>
      </c>
      <c r="AU214" s="214" t="s">
        <v>84</v>
      </c>
      <c r="AV214" s="11" t="s">
        <v>84</v>
      </c>
      <c r="AW214" s="11" t="s">
        <v>39</v>
      </c>
      <c r="AX214" s="11" t="s">
        <v>24</v>
      </c>
      <c r="AY214" s="214" t="s">
        <v>149</v>
      </c>
    </row>
    <row r="215" spans="2:65" s="1" customFormat="1" ht="22.5" customHeight="1">
      <c r="B215" s="39"/>
      <c r="C215" s="230" t="s">
        <v>443</v>
      </c>
      <c r="D215" s="230" t="s">
        <v>268</v>
      </c>
      <c r="E215" s="231" t="s">
        <v>434</v>
      </c>
      <c r="F215" s="232" t="s">
        <v>435</v>
      </c>
      <c r="G215" s="233" t="s">
        <v>172</v>
      </c>
      <c r="H215" s="234">
        <v>0.011</v>
      </c>
      <c r="I215" s="235"/>
      <c r="J215" s="236">
        <f>ROUND(I215*H215,2)</f>
        <v>0</v>
      </c>
      <c r="K215" s="232" t="s">
        <v>156</v>
      </c>
      <c r="L215" s="237"/>
      <c r="M215" s="238" t="s">
        <v>22</v>
      </c>
      <c r="N215" s="239" t="s">
        <v>46</v>
      </c>
      <c r="O215" s="40"/>
      <c r="P215" s="200">
        <f>O215*H215</f>
        <v>0</v>
      </c>
      <c r="Q215" s="200">
        <v>1</v>
      </c>
      <c r="R215" s="200">
        <f>Q215*H215</f>
        <v>0.011</v>
      </c>
      <c r="S215" s="200">
        <v>0</v>
      </c>
      <c r="T215" s="201">
        <f>S215*H215</f>
        <v>0</v>
      </c>
      <c r="AR215" s="22" t="s">
        <v>307</v>
      </c>
      <c r="AT215" s="22" t="s">
        <v>268</v>
      </c>
      <c r="AU215" s="22" t="s">
        <v>84</v>
      </c>
      <c r="AY215" s="22" t="s">
        <v>149</v>
      </c>
      <c r="BE215" s="202">
        <f>IF(N215="základní",J215,0)</f>
        <v>0</v>
      </c>
      <c r="BF215" s="202">
        <f>IF(N215="snížená",J215,0)</f>
        <v>0</v>
      </c>
      <c r="BG215" s="202">
        <f>IF(N215="zákl. přenesená",J215,0)</f>
        <v>0</v>
      </c>
      <c r="BH215" s="202">
        <f>IF(N215="sníž. přenesená",J215,0)</f>
        <v>0</v>
      </c>
      <c r="BI215" s="202">
        <f>IF(N215="nulová",J215,0)</f>
        <v>0</v>
      </c>
      <c r="BJ215" s="22" t="s">
        <v>24</v>
      </c>
      <c r="BK215" s="202">
        <f>ROUND(I215*H215,2)</f>
        <v>0</v>
      </c>
      <c r="BL215" s="22" t="s">
        <v>234</v>
      </c>
      <c r="BM215" s="22" t="s">
        <v>444</v>
      </c>
    </row>
    <row r="216" spans="2:51" s="11" customFormat="1" ht="13.5">
      <c r="B216" s="203"/>
      <c r="C216" s="204"/>
      <c r="D216" s="205" t="s">
        <v>159</v>
      </c>
      <c r="E216" s="204"/>
      <c r="F216" s="207" t="s">
        <v>445</v>
      </c>
      <c r="G216" s="204"/>
      <c r="H216" s="208">
        <v>0.011</v>
      </c>
      <c r="I216" s="209"/>
      <c r="J216" s="204"/>
      <c r="K216" s="204"/>
      <c r="L216" s="210"/>
      <c r="M216" s="211"/>
      <c r="N216" s="212"/>
      <c r="O216" s="212"/>
      <c r="P216" s="212"/>
      <c r="Q216" s="212"/>
      <c r="R216" s="212"/>
      <c r="S216" s="212"/>
      <c r="T216" s="213"/>
      <c r="AT216" s="214" t="s">
        <v>159</v>
      </c>
      <c r="AU216" s="214" t="s">
        <v>84</v>
      </c>
      <c r="AV216" s="11" t="s">
        <v>84</v>
      </c>
      <c r="AW216" s="11" t="s">
        <v>6</v>
      </c>
      <c r="AX216" s="11" t="s">
        <v>24</v>
      </c>
      <c r="AY216" s="214" t="s">
        <v>149</v>
      </c>
    </row>
    <row r="217" spans="2:65" s="1" customFormat="1" ht="22.5" customHeight="1">
      <c r="B217" s="39"/>
      <c r="C217" s="191" t="s">
        <v>446</v>
      </c>
      <c r="D217" s="191" t="s">
        <v>152</v>
      </c>
      <c r="E217" s="192" t="s">
        <v>447</v>
      </c>
      <c r="F217" s="193" t="s">
        <v>448</v>
      </c>
      <c r="G217" s="194" t="s">
        <v>181</v>
      </c>
      <c r="H217" s="195">
        <v>140.162</v>
      </c>
      <c r="I217" s="196"/>
      <c r="J217" s="197">
        <f>ROUND(I217*H217,2)</f>
        <v>0</v>
      </c>
      <c r="K217" s="193" t="s">
        <v>156</v>
      </c>
      <c r="L217" s="59"/>
      <c r="M217" s="198" t="s">
        <v>22</v>
      </c>
      <c r="N217" s="199" t="s">
        <v>46</v>
      </c>
      <c r="O217" s="40"/>
      <c r="P217" s="200">
        <f>O217*H217</f>
        <v>0</v>
      </c>
      <c r="Q217" s="200">
        <v>0.0004</v>
      </c>
      <c r="R217" s="200">
        <f>Q217*H217</f>
        <v>0.056064800000000005</v>
      </c>
      <c r="S217" s="200">
        <v>0</v>
      </c>
      <c r="T217" s="201">
        <f>S217*H217</f>
        <v>0</v>
      </c>
      <c r="AR217" s="22" t="s">
        <v>234</v>
      </c>
      <c r="AT217" s="22" t="s">
        <v>152</v>
      </c>
      <c r="AU217" s="22" t="s">
        <v>84</v>
      </c>
      <c r="AY217" s="22" t="s">
        <v>149</v>
      </c>
      <c r="BE217" s="202">
        <f>IF(N217="základní",J217,0)</f>
        <v>0</v>
      </c>
      <c r="BF217" s="202">
        <f>IF(N217="snížená",J217,0)</f>
        <v>0</v>
      </c>
      <c r="BG217" s="202">
        <f>IF(N217="zákl. přenesená",J217,0)</f>
        <v>0</v>
      </c>
      <c r="BH217" s="202">
        <f>IF(N217="sníž. přenesená",J217,0)</f>
        <v>0</v>
      </c>
      <c r="BI217" s="202">
        <f>IF(N217="nulová",J217,0)</f>
        <v>0</v>
      </c>
      <c r="BJ217" s="22" t="s">
        <v>24</v>
      </c>
      <c r="BK217" s="202">
        <f>ROUND(I217*H217,2)</f>
        <v>0</v>
      </c>
      <c r="BL217" s="22" t="s">
        <v>234</v>
      </c>
      <c r="BM217" s="22" t="s">
        <v>449</v>
      </c>
    </row>
    <row r="218" spans="2:65" s="1" customFormat="1" ht="22.5" customHeight="1">
      <c r="B218" s="39"/>
      <c r="C218" s="230" t="s">
        <v>450</v>
      </c>
      <c r="D218" s="230" t="s">
        <v>268</v>
      </c>
      <c r="E218" s="231" t="s">
        <v>451</v>
      </c>
      <c r="F218" s="232" t="s">
        <v>452</v>
      </c>
      <c r="G218" s="233" t="s">
        <v>181</v>
      </c>
      <c r="H218" s="234">
        <v>161.186</v>
      </c>
      <c r="I218" s="235"/>
      <c r="J218" s="236">
        <f>ROUND(I218*H218,2)</f>
        <v>0</v>
      </c>
      <c r="K218" s="232" t="s">
        <v>156</v>
      </c>
      <c r="L218" s="237"/>
      <c r="M218" s="238" t="s">
        <v>22</v>
      </c>
      <c r="N218" s="239" t="s">
        <v>46</v>
      </c>
      <c r="O218" s="40"/>
      <c r="P218" s="200">
        <f>O218*H218</f>
        <v>0</v>
      </c>
      <c r="Q218" s="200">
        <v>0.005</v>
      </c>
      <c r="R218" s="200">
        <f>Q218*H218</f>
        <v>0.80593</v>
      </c>
      <c r="S218" s="200">
        <v>0</v>
      </c>
      <c r="T218" s="201">
        <f>S218*H218</f>
        <v>0</v>
      </c>
      <c r="AR218" s="22" t="s">
        <v>307</v>
      </c>
      <c r="AT218" s="22" t="s">
        <v>268</v>
      </c>
      <c r="AU218" s="22" t="s">
        <v>84</v>
      </c>
      <c r="AY218" s="22" t="s">
        <v>149</v>
      </c>
      <c r="BE218" s="202">
        <f>IF(N218="základní",J218,0)</f>
        <v>0</v>
      </c>
      <c r="BF218" s="202">
        <f>IF(N218="snížená",J218,0)</f>
        <v>0</v>
      </c>
      <c r="BG218" s="202">
        <f>IF(N218="zákl. přenesená",J218,0)</f>
        <v>0</v>
      </c>
      <c r="BH218" s="202">
        <f>IF(N218="sníž. přenesená",J218,0)</f>
        <v>0</v>
      </c>
      <c r="BI218" s="202">
        <f>IF(N218="nulová",J218,0)</f>
        <v>0</v>
      </c>
      <c r="BJ218" s="22" t="s">
        <v>24</v>
      </c>
      <c r="BK218" s="202">
        <f>ROUND(I218*H218,2)</f>
        <v>0</v>
      </c>
      <c r="BL218" s="22" t="s">
        <v>234</v>
      </c>
      <c r="BM218" s="22" t="s">
        <v>453</v>
      </c>
    </row>
    <row r="219" spans="2:51" s="11" customFormat="1" ht="13.5">
      <c r="B219" s="203"/>
      <c r="C219" s="204"/>
      <c r="D219" s="205" t="s">
        <v>159</v>
      </c>
      <c r="E219" s="204"/>
      <c r="F219" s="207" t="s">
        <v>454</v>
      </c>
      <c r="G219" s="204"/>
      <c r="H219" s="208">
        <v>161.186</v>
      </c>
      <c r="I219" s="209"/>
      <c r="J219" s="204"/>
      <c r="K219" s="204"/>
      <c r="L219" s="210"/>
      <c r="M219" s="211"/>
      <c r="N219" s="212"/>
      <c r="O219" s="212"/>
      <c r="P219" s="212"/>
      <c r="Q219" s="212"/>
      <c r="R219" s="212"/>
      <c r="S219" s="212"/>
      <c r="T219" s="213"/>
      <c r="AT219" s="214" t="s">
        <v>159</v>
      </c>
      <c r="AU219" s="214" t="s">
        <v>84</v>
      </c>
      <c r="AV219" s="11" t="s">
        <v>84</v>
      </c>
      <c r="AW219" s="11" t="s">
        <v>6</v>
      </c>
      <c r="AX219" s="11" t="s">
        <v>24</v>
      </c>
      <c r="AY219" s="214" t="s">
        <v>149</v>
      </c>
    </row>
    <row r="220" spans="2:65" s="1" customFormat="1" ht="22.5" customHeight="1">
      <c r="B220" s="39"/>
      <c r="C220" s="191" t="s">
        <v>455</v>
      </c>
      <c r="D220" s="191" t="s">
        <v>152</v>
      </c>
      <c r="E220" s="192" t="s">
        <v>456</v>
      </c>
      <c r="F220" s="193" t="s">
        <v>457</v>
      </c>
      <c r="G220" s="194" t="s">
        <v>181</v>
      </c>
      <c r="H220" s="195">
        <v>30</v>
      </c>
      <c r="I220" s="196"/>
      <c r="J220" s="197">
        <f>ROUND(I220*H220,2)</f>
        <v>0</v>
      </c>
      <c r="K220" s="193" t="s">
        <v>156</v>
      </c>
      <c r="L220" s="59"/>
      <c r="M220" s="198" t="s">
        <v>22</v>
      </c>
      <c r="N220" s="199" t="s">
        <v>46</v>
      </c>
      <c r="O220" s="40"/>
      <c r="P220" s="200">
        <f>O220*H220</f>
        <v>0</v>
      </c>
      <c r="Q220" s="200">
        <v>0.0004</v>
      </c>
      <c r="R220" s="200">
        <f>Q220*H220</f>
        <v>0.012</v>
      </c>
      <c r="S220" s="200">
        <v>0</v>
      </c>
      <c r="T220" s="201">
        <f>S220*H220</f>
        <v>0</v>
      </c>
      <c r="AR220" s="22" t="s">
        <v>234</v>
      </c>
      <c r="AT220" s="22" t="s">
        <v>152</v>
      </c>
      <c r="AU220" s="22" t="s">
        <v>84</v>
      </c>
      <c r="AY220" s="22" t="s">
        <v>149</v>
      </c>
      <c r="BE220" s="202">
        <f>IF(N220="základní",J220,0)</f>
        <v>0</v>
      </c>
      <c r="BF220" s="202">
        <f>IF(N220="snížená",J220,0)</f>
        <v>0</v>
      </c>
      <c r="BG220" s="202">
        <f>IF(N220="zákl. přenesená",J220,0)</f>
        <v>0</v>
      </c>
      <c r="BH220" s="202">
        <f>IF(N220="sníž. přenesená",J220,0)</f>
        <v>0</v>
      </c>
      <c r="BI220" s="202">
        <f>IF(N220="nulová",J220,0)</f>
        <v>0</v>
      </c>
      <c r="BJ220" s="22" t="s">
        <v>24</v>
      </c>
      <c r="BK220" s="202">
        <f>ROUND(I220*H220,2)</f>
        <v>0</v>
      </c>
      <c r="BL220" s="22" t="s">
        <v>234</v>
      </c>
      <c r="BM220" s="22" t="s">
        <v>458</v>
      </c>
    </row>
    <row r="221" spans="2:65" s="1" customFormat="1" ht="22.5" customHeight="1">
      <c r="B221" s="39"/>
      <c r="C221" s="230" t="s">
        <v>459</v>
      </c>
      <c r="D221" s="230" t="s">
        <v>268</v>
      </c>
      <c r="E221" s="231" t="s">
        <v>451</v>
      </c>
      <c r="F221" s="232" t="s">
        <v>452</v>
      </c>
      <c r="G221" s="233" t="s">
        <v>181</v>
      </c>
      <c r="H221" s="234">
        <v>36</v>
      </c>
      <c r="I221" s="235"/>
      <c r="J221" s="236">
        <f>ROUND(I221*H221,2)</f>
        <v>0</v>
      </c>
      <c r="K221" s="232" t="s">
        <v>156</v>
      </c>
      <c r="L221" s="237"/>
      <c r="M221" s="238" t="s">
        <v>22</v>
      </c>
      <c r="N221" s="239" t="s">
        <v>46</v>
      </c>
      <c r="O221" s="40"/>
      <c r="P221" s="200">
        <f>O221*H221</f>
        <v>0</v>
      </c>
      <c r="Q221" s="200">
        <v>0.005</v>
      </c>
      <c r="R221" s="200">
        <f>Q221*H221</f>
        <v>0.18</v>
      </c>
      <c r="S221" s="200">
        <v>0</v>
      </c>
      <c r="T221" s="201">
        <f>S221*H221</f>
        <v>0</v>
      </c>
      <c r="AR221" s="22" t="s">
        <v>307</v>
      </c>
      <c r="AT221" s="22" t="s">
        <v>268</v>
      </c>
      <c r="AU221" s="22" t="s">
        <v>84</v>
      </c>
      <c r="AY221" s="22" t="s">
        <v>149</v>
      </c>
      <c r="BE221" s="202">
        <f>IF(N221="základní",J221,0)</f>
        <v>0</v>
      </c>
      <c r="BF221" s="202">
        <f>IF(N221="snížená",J221,0)</f>
        <v>0</v>
      </c>
      <c r="BG221" s="202">
        <f>IF(N221="zákl. přenesená",J221,0)</f>
        <v>0</v>
      </c>
      <c r="BH221" s="202">
        <f>IF(N221="sníž. přenesená",J221,0)</f>
        <v>0</v>
      </c>
      <c r="BI221" s="202">
        <f>IF(N221="nulová",J221,0)</f>
        <v>0</v>
      </c>
      <c r="BJ221" s="22" t="s">
        <v>24</v>
      </c>
      <c r="BK221" s="202">
        <f>ROUND(I221*H221,2)</f>
        <v>0</v>
      </c>
      <c r="BL221" s="22" t="s">
        <v>234</v>
      </c>
      <c r="BM221" s="22" t="s">
        <v>460</v>
      </c>
    </row>
    <row r="222" spans="2:51" s="11" customFormat="1" ht="13.5">
      <c r="B222" s="203"/>
      <c r="C222" s="204"/>
      <c r="D222" s="205" t="s">
        <v>159</v>
      </c>
      <c r="E222" s="204"/>
      <c r="F222" s="207" t="s">
        <v>461</v>
      </c>
      <c r="G222" s="204"/>
      <c r="H222" s="208">
        <v>36</v>
      </c>
      <c r="I222" s="209"/>
      <c r="J222" s="204"/>
      <c r="K222" s="204"/>
      <c r="L222" s="210"/>
      <c r="M222" s="211"/>
      <c r="N222" s="212"/>
      <c r="O222" s="212"/>
      <c r="P222" s="212"/>
      <c r="Q222" s="212"/>
      <c r="R222" s="212"/>
      <c r="S222" s="212"/>
      <c r="T222" s="213"/>
      <c r="AT222" s="214" t="s">
        <v>159</v>
      </c>
      <c r="AU222" s="214" t="s">
        <v>84</v>
      </c>
      <c r="AV222" s="11" t="s">
        <v>84</v>
      </c>
      <c r="AW222" s="11" t="s">
        <v>6</v>
      </c>
      <c r="AX222" s="11" t="s">
        <v>24</v>
      </c>
      <c r="AY222" s="214" t="s">
        <v>149</v>
      </c>
    </row>
    <row r="223" spans="2:65" s="1" customFormat="1" ht="22.5" customHeight="1">
      <c r="B223" s="39"/>
      <c r="C223" s="191" t="s">
        <v>462</v>
      </c>
      <c r="D223" s="191" t="s">
        <v>152</v>
      </c>
      <c r="E223" s="192" t="s">
        <v>463</v>
      </c>
      <c r="F223" s="193" t="s">
        <v>464</v>
      </c>
      <c r="G223" s="194" t="s">
        <v>181</v>
      </c>
      <c r="H223" s="195">
        <v>51.401</v>
      </c>
      <c r="I223" s="196"/>
      <c r="J223" s="197">
        <f>ROUND(I223*H223,2)</f>
        <v>0</v>
      </c>
      <c r="K223" s="193" t="s">
        <v>156</v>
      </c>
      <c r="L223" s="59"/>
      <c r="M223" s="198" t="s">
        <v>22</v>
      </c>
      <c r="N223" s="199" t="s">
        <v>46</v>
      </c>
      <c r="O223" s="40"/>
      <c r="P223" s="200">
        <f>O223*H223</f>
        <v>0</v>
      </c>
      <c r="Q223" s="200">
        <v>0.0035</v>
      </c>
      <c r="R223" s="200">
        <f>Q223*H223</f>
        <v>0.17990350000000002</v>
      </c>
      <c r="S223" s="200">
        <v>0</v>
      </c>
      <c r="T223" s="201">
        <f>S223*H223</f>
        <v>0</v>
      </c>
      <c r="AR223" s="22" t="s">
        <v>234</v>
      </c>
      <c r="AT223" s="22" t="s">
        <v>152</v>
      </c>
      <c r="AU223" s="22" t="s">
        <v>84</v>
      </c>
      <c r="AY223" s="22" t="s">
        <v>149</v>
      </c>
      <c r="BE223" s="202">
        <f>IF(N223="základní",J223,0)</f>
        <v>0</v>
      </c>
      <c r="BF223" s="202">
        <f>IF(N223="snížená",J223,0)</f>
        <v>0</v>
      </c>
      <c r="BG223" s="202">
        <f>IF(N223="zákl. přenesená",J223,0)</f>
        <v>0</v>
      </c>
      <c r="BH223" s="202">
        <f>IF(N223="sníž. přenesená",J223,0)</f>
        <v>0</v>
      </c>
      <c r="BI223" s="202">
        <f>IF(N223="nulová",J223,0)</f>
        <v>0</v>
      </c>
      <c r="BJ223" s="22" t="s">
        <v>24</v>
      </c>
      <c r="BK223" s="202">
        <f>ROUND(I223*H223,2)</f>
        <v>0</v>
      </c>
      <c r="BL223" s="22" t="s">
        <v>234</v>
      </c>
      <c r="BM223" s="22" t="s">
        <v>465</v>
      </c>
    </row>
    <row r="224" spans="2:51" s="11" customFormat="1" ht="13.5">
      <c r="B224" s="203"/>
      <c r="C224" s="204"/>
      <c r="D224" s="205" t="s">
        <v>159</v>
      </c>
      <c r="E224" s="206" t="s">
        <v>22</v>
      </c>
      <c r="F224" s="207" t="s">
        <v>466</v>
      </c>
      <c r="G224" s="204"/>
      <c r="H224" s="208">
        <v>51.401</v>
      </c>
      <c r="I224" s="209"/>
      <c r="J224" s="204"/>
      <c r="K224" s="204"/>
      <c r="L224" s="210"/>
      <c r="M224" s="211"/>
      <c r="N224" s="212"/>
      <c r="O224" s="212"/>
      <c r="P224" s="212"/>
      <c r="Q224" s="212"/>
      <c r="R224" s="212"/>
      <c r="S224" s="212"/>
      <c r="T224" s="213"/>
      <c r="AT224" s="214" t="s">
        <v>159</v>
      </c>
      <c r="AU224" s="214" t="s">
        <v>84</v>
      </c>
      <c r="AV224" s="11" t="s">
        <v>84</v>
      </c>
      <c r="AW224" s="11" t="s">
        <v>39</v>
      </c>
      <c r="AX224" s="11" t="s">
        <v>24</v>
      </c>
      <c r="AY224" s="214" t="s">
        <v>149</v>
      </c>
    </row>
    <row r="225" spans="2:65" s="1" customFormat="1" ht="22.5" customHeight="1">
      <c r="B225" s="39"/>
      <c r="C225" s="191" t="s">
        <v>467</v>
      </c>
      <c r="D225" s="191" t="s">
        <v>152</v>
      </c>
      <c r="E225" s="192" t="s">
        <v>468</v>
      </c>
      <c r="F225" s="193" t="s">
        <v>469</v>
      </c>
      <c r="G225" s="194" t="s">
        <v>181</v>
      </c>
      <c r="H225" s="195">
        <v>38.822</v>
      </c>
      <c r="I225" s="196"/>
      <c r="J225" s="197">
        <f>ROUND(I225*H225,2)</f>
        <v>0</v>
      </c>
      <c r="K225" s="193" t="s">
        <v>156</v>
      </c>
      <c r="L225" s="59"/>
      <c r="M225" s="198" t="s">
        <v>22</v>
      </c>
      <c r="N225" s="199" t="s">
        <v>46</v>
      </c>
      <c r="O225" s="40"/>
      <c r="P225" s="200">
        <f>O225*H225</f>
        <v>0</v>
      </c>
      <c r="Q225" s="200">
        <v>0.0035</v>
      </c>
      <c r="R225" s="200">
        <f>Q225*H225</f>
        <v>0.13587700000000003</v>
      </c>
      <c r="S225" s="200">
        <v>0</v>
      </c>
      <c r="T225" s="201">
        <f>S225*H225</f>
        <v>0</v>
      </c>
      <c r="AR225" s="22" t="s">
        <v>234</v>
      </c>
      <c r="AT225" s="22" t="s">
        <v>152</v>
      </c>
      <c r="AU225" s="22" t="s">
        <v>84</v>
      </c>
      <c r="AY225" s="22" t="s">
        <v>149</v>
      </c>
      <c r="BE225" s="202">
        <f>IF(N225="základní",J225,0)</f>
        <v>0</v>
      </c>
      <c r="BF225" s="202">
        <f>IF(N225="snížená",J225,0)</f>
        <v>0</v>
      </c>
      <c r="BG225" s="202">
        <f>IF(N225="zákl. přenesená",J225,0)</f>
        <v>0</v>
      </c>
      <c r="BH225" s="202">
        <f>IF(N225="sníž. přenesená",J225,0)</f>
        <v>0</v>
      </c>
      <c r="BI225" s="202">
        <f>IF(N225="nulová",J225,0)</f>
        <v>0</v>
      </c>
      <c r="BJ225" s="22" t="s">
        <v>24</v>
      </c>
      <c r="BK225" s="202">
        <f>ROUND(I225*H225,2)</f>
        <v>0</v>
      </c>
      <c r="BL225" s="22" t="s">
        <v>234</v>
      </c>
      <c r="BM225" s="22" t="s">
        <v>470</v>
      </c>
    </row>
    <row r="226" spans="2:51" s="11" customFormat="1" ht="13.5">
      <c r="B226" s="203"/>
      <c r="C226" s="204"/>
      <c r="D226" s="215" t="s">
        <v>159</v>
      </c>
      <c r="E226" s="216" t="s">
        <v>22</v>
      </c>
      <c r="F226" s="217" t="s">
        <v>471</v>
      </c>
      <c r="G226" s="204"/>
      <c r="H226" s="218">
        <v>20.776</v>
      </c>
      <c r="I226" s="209"/>
      <c r="J226" s="204"/>
      <c r="K226" s="204"/>
      <c r="L226" s="210"/>
      <c r="M226" s="211"/>
      <c r="N226" s="212"/>
      <c r="O226" s="212"/>
      <c r="P226" s="212"/>
      <c r="Q226" s="212"/>
      <c r="R226" s="212"/>
      <c r="S226" s="212"/>
      <c r="T226" s="213"/>
      <c r="AT226" s="214" t="s">
        <v>159</v>
      </c>
      <c r="AU226" s="214" t="s">
        <v>84</v>
      </c>
      <c r="AV226" s="11" t="s">
        <v>84</v>
      </c>
      <c r="AW226" s="11" t="s">
        <v>39</v>
      </c>
      <c r="AX226" s="11" t="s">
        <v>75</v>
      </c>
      <c r="AY226" s="214" t="s">
        <v>149</v>
      </c>
    </row>
    <row r="227" spans="2:51" s="11" customFormat="1" ht="13.5">
      <c r="B227" s="203"/>
      <c r="C227" s="204"/>
      <c r="D227" s="215" t="s">
        <v>159</v>
      </c>
      <c r="E227" s="216" t="s">
        <v>22</v>
      </c>
      <c r="F227" s="217" t="s">
        <v>472</v>
      </c>
      <c r="G227" s="204"/>
      <c r="H227" s="218">
        <v>18.046</v>
      </c>
      <c r="I227" s="209"/>
      <c r="J227" s="204"/>
      <c r="K227" s="204"/>
      <c r="L227" s="210"/>
      <c r="M227" s="211"/>
      <c r="N227" s="212"/>
      <c r="O227" s="212"/>
      <c r="P227" s="212"/>
      <c r="Q227" s="212"/>
      <c r="R227" s="212"/>
      <c r="S227" s="212"/>
      <c r="T227" s="213"/>
      <c r="AT227" s="214" t="s">
        <v>159</v>
      </c>
      <c r="AU227" s="214" t="s">
        <v>84</v>
      </c>
      <c r="AV227" s="11" t="s">
        <v>84</v>
      </c>
      <c r="AW227" s="11" t="s">
        <v>39</v>
      </c>
      <c r="AX227" s="11" t="s">
        <v>75</v>
      </c>
      <c r="AY227" s="214" t="s">
        <v>149</v>
      </c>
    </row>
    <row r="228" spans="2:51" s="12" customFormat="1" ht="13.5">
      <c r="B228" s="219"/>
      <c r="C228" s="220"/>
      <c r="D228" s="205" t="s">
        <v>159</v>
      </c>
      <c r="E228" s="221" t="s">
        <v>22</v>
      </c>
      <c r="F228" s="222" t="s">
        <v>177</v>
      </c>
      <c r="G228" s="220"/>
      <c r="H228" s="223">
        <v>38.822</v>
      </c>
      <c r="I228" s="224"/>
      <c r="J228" s="220"/>
      <c r="K228" s="220"/>
      <c r="L228" s="225"/>
      <c r="M228" s="226"/>
      <c r="N228" s="227"/>
      <c r="O228" s="227"/>
      <c r="P228" s="227"/>
      <c r="Q228" s="227"/>
      <c r="R228" s="227"/>
      <c r="S228" s="227"/>
      <c r="T228" s="228"/>
      <c r="AT228" s="229" t="s">
        <v>159</v>
      </c>
      <c r="AU228" s="229" t="s">
        <v>84</v>
      </c>
      <c r="AV228" s="12" t="s">
        <v>157</v>
      </c>
      <c r="AW228" s="12" t="s">
        <v>39</v>
      </c>
      <c r="AX228" s="12" t="s">
        <v>24</v>
      </c>
      <c r="AY228" s="229" t="s">
        <v>149</v>
      </c>
    </row>
    <row r="229" spans="2:65" s="1" customFormat="1" ht="22.5" customHeight="1">
      <c r="B229" s="39"/>
      <c r="C229" s="191" t="s">
        <v>473</v>
      </c>
      <c r="D229" s="191" t="s">
        <v>152</v>
      </c>
      <c r="E229" s="192" t="s">
        <v>474</v>
      </c>
      <c r="F229" s="193" t="s">
        <v>475</v>
      </c>
      <c r="G229" s="194" t="s">
        <v>476</v>
      </c>
      <c r="H229" s="240"/>
      <c r="I229" s="196"/>
      <c r="J229" s="197">
        <f>ROUND(I229*H229,2)</f>
        <v>0</v>
      </c>
      <c r="K229" s="193" t="s">
        <v>156</v>
      </c>
      <c r="L229" s="59"/>
      <c r="M229" s="198" t="s">
        <v>22</v>
      </c>
      <c r="N229" s="199" t="s">
        <v>46</v>
      </c>
      <c r="O229" s="40"/>
      <c r="P229" s="200">
        <f>O229*H229</f>
        <v>0</v>
      </c>
      <c r="Q229" s="200">
        <v>0</v>
      </c>
      <c r="R229" s="200">
        <f>Q229*H229</f>
        <v>0</v>
      </c>
      <c r="S229" s="200">
        <v>0</v>
      </c>
      <c r="T229" s="201">
        <f>S229*H229</f>
        <v>0</v>
      </c>
      <c r="AR229" s="22" t="s">
        <v>234</v>
      </c>
      <c r="AT229" s="22" t="s">
        <v>152</v>
      </c>
      <c r="AU229" s="22" t="s">
        <v>84</v>
      </c>
      <c r="AY229" s="22" t="s">
        <v>149</v>
      </c>
      <c r="BE229" s="202">
        <f>IF(N229="základní",J229,0)</f>
        <v>0</v>
      </c>
      <c r="BF229" s="202">
        <f>IF(N229="snížená",J229,0)</f>
        <v>0</v>
      </c>
      <c r="BG229" s="202">
        <f>IF(N229="zákl. přenesená",J229,0)</f>
        <v>0</v>
      </c>
      <c r="BH229" s="202">
        <f>IF(N229="sníž. přenesená",J229,0)</f>
        <v>0</v>
      </c>
      <c r="BI229" s="202">
        <f>IF(N229="nulová",J229,0)</f>
        <v>0</v>
      </c>
      <c r="BJ229" s="22" t="s">
        <v>24</v>
      </c>
      <c r="BK229" s="202">
        <f>ROUND(I229*H229,2)</f>
        <v>0</v>
      </c>
      <c r="BL229" s="22" t="s">
        <v>234</v>
      </c>
      <c r="BM229" s="22" t="s">
        <v>477</v>
      </c>
    </row>
    <row r="230" spans="2:63" s="10" customFormat="1" ht="29.85" customHeight="1">
      <c r="B230" s="174"/>
      <c r="C230" s="175"/>
      <c r="D230" s="188" t="s">
        <v>74</v>
      </c>
      <c r="E230" s="189" t="s">
        <v>478</v>
      </c>
      <c r="F230" s="189" t="s">
        <v>479</v>
      </c>
      <c r="G230" s="175"/>
      <c r="H230" s="175"/>
      <c r="I230" s="178"/>
      <c r="J230" s="190">
        <f>BK230</f>
        <v>0</v>
      </c>
      <c r="K230" s="175"/>
      <c r="L230" s="180"/>
      <c r="M230" s="181"/>
      <c r="N230" s="182"/>
      <c r="O230" s="182"/>
      <c r="P230" s="183">
        <f>SUM(P231:P232)</f>
        <v>0</v>
      </c>
      <c r="Q230" s="182"/>
      <c r="R230" s="183">
        <f>SUM(R231:R232)</f>
        <v>0</v>
      </c>
      <c r="S230" s="182"/>
      <c r="T230" s="184">
        <f>SUM(T231:T232)</f>
        <v>0</v>
      </c>
      <c r="AR230" s="185" t="s">
        <v>84</v>
      </c>
      <c r="AT230" s="186" t="s">
        <v>74</v>
      </c>
      <c r="AU230" s="186" t="s">
        <v>24</v>
      </c>
      <c r="AY230" s="185" t="s">
        <v>149</v>
      </c>
      <c r="BK230" s="187">
        <f>SUM(BK231:BK232)</f>
        <v>0</v>
      </c>
    </row>
    <row r="231" spans="2:65" s="1" customFormat="1" ht="31.5" customHeight="1">
      <c r="B231" s="39"/>
      <c r="C231" s="191" t="s">
        <v>480</v>
      </c>
      <c r="D231" s="191" t="s">
        <v>152</v>
      </c>
      <c r="E231" s="192" t="s">
        <v>481</v>
      </c>
      <c r="F231" s="193" t="s">
        <v>482</v>
      </c>
      <c r="G231" s="194" t="s">
        <v>301</v>
      </c>
      <c r="H231" s="195">
        <v>1</v>
      </c>
      <c r="I231" s="196"/>
      <c r="J231" s="197">
        <f>ROUND(I231*H231,2)</f>
        <v>0</v>
      </c>
      <c r="K231" s="193" t="s">
        <v>22</v>
      </c>
      <c r="L231" s="59"/>
      <c r="M231" s="198" t="s">
        <v>22</v>
      </c>
      <c r="N231" s="199" t="s">
        <v>46</v>
      </c>
      <c r="O231" s="40"/>
      <c r="P231" s="200">
        <f>O231*H231</f>
        <v>0</v>
      </c>
      <c r="Q231" s="200">
        <v>0</v>
      </c>
      <c r="R231" s="200">
        <f>Q231*H231</f>
        <v>0</v>
      </c>
      <c r="S231" s="200">
        <v>0</v>
      </c>
      <c r="T231" s="201">
        <f>S231*H231</f>
        <v>0</v>
      </c>
      <c r="AR231" s="22" t="s">
        <v>234</v>
      </c>
      <c r="AT231" s="22" t="s">
        <v>152</v>
      </c>
      <c r="AU231" s="22" t="s">
        <v>84</v>
      </c>
      <c r="AY231" s="22" t="s">
        <v>149</v>
      </c>
      <c r="BE231" s="202">
        <f>IF(N231="základní",J231,0)</f>
        <v>0</v>
      </c>
      <c r="BF231" s="202">
        <f>IF(N231="snížená",J231,0)</f>
        <v>0</v>
      </c>
      <c r="BG231" s="202">
        <f>IF(N231="zákl. přenesená",J231,0)</f>
        <v>0</v>
      </c>
      <c r="BH231" s="202">
        <f>IF(N231="sníž. přenesená",J231,0)</f>
        <v>0</v>
      </c>
      <c r="BI231" s="202">
        <f>IF(N231="nulová",J231,0)</f>
        <v>0</v>
      </c>
      <c r="BJ231" s="22" t="s">
        <v>24</v>
      </c>
      <c r="BK231" s="202">
        <f>ROUND(I231*H231,2)</f>
        <v>0</v>
      </c>
      <c r="BL231" s="22" t="s">
        <v>234</v>
      </c>
      <c r="BM231" s="22" t="s">
        <v>483</v>
      </c>
    </row>
    <row r="232" spans="2:51" s="11" customFormat="1" ht="13.5">
      <c r="B232" s="203"/>
      <c r="C232" s="204"/>
      <c r="D232" s="215" t="s">
        <v>159</v>
      </c>
      <c r="E232" s="216" t="s">
        <v>22</v>
      </c>
      <c r="F232" s="217" t="s">
        <v>24</v>
      </c>
      <c r="G232" s="204"/>
      <c r="H232" s="218">
        <v>1</v>
      </c>
      <c r="I232" s="209"/>
      <c r="J232" s="204"/>
      <c r="K232" s="204"/>
      <c r="L232" s="210"/>
      <c r="M232" s="211"/>
      <c r="N232" s="212"/>
      <c r="O232" s="212"/>
      <c r="P232" s="212"/>
      <c r="Q232" s="212"/>
      <c r="R232" s="212"/>
      <c r="S232" s="212"/>
      <c r="T232" s="213"/>
      <c r="AT232" s="214" t="s">
        <v>159</v>
      </c>
      <c r="AU232" s="214" t="s">
        <v>84</v>
      </c>
      <c r="AV232" s="11" t="s">
        <v>84</v>
      </c>
      <c r="AW232" s="11" t="s">
        <v>39</v>
      </c>
      <c r="AX232" s="11" t="s">
        <v>24</v>
      </c>
      <c r="AY232" s="214" t="s">
        <v>149</v>
      </c>
    </row>
    <row r="233" spans="2:63" s="10" customFormat="1" ht="29.85" customHeight="1">
      <c r="B233" s="174"/>
      <c r="C233" s="175"/>
      <c r="D233" s="188" t="s">
        <v>74</v>
      </c>
      <c r="E233" s="189" t="s">
        <v>484</v>
      </c>
      <c r="F233" s="189" t="s">
        <v>485</v>
      </c>
      <c r="G233" s="175"/>
      <c r="H233" s="175"/>
      <c r="I233" s="178"/>
      <c r="J233" s="190">
        <f>BK233</f>
        <v>0</v>
      </c>
      <c r="K233" s="175"/>
      <c r="L233" s="180"/>
      <c r="M233" s="181"/>
      <c r="N233" s="182"/>
      <c r="O233" s="182"/>
      <c r="P233" s="183">
        <f>SUM(P234:P235)</f>
        <v>0</v>
      </c>
      <c r="Q233" s="182"/>
      <c r="R233" s="183">
        <f>SUM(R234:R235)</f>
        <v>0</v>
      </c>
      <c r="S233" s="182"/>
      <c r="T233" s="184">
        <f>SUM(T234:T235)</f>
        <v>0</v>
      </c>
      <c r="AR233" s="185" t="s">
        <v>84</v>
      </c>
      <c r="AT233" s="186" t="s">
        <v>74</v>
      </c>
      <c r="AU233" s="186" t="s">
        <v>24</v>
      </c>
      <c r="AY233" s="185" t="s">
        <v>149</v>
      </c>
      <c r="BK233" s="187">
        <f>SUM(BK234:BK235)</f>
        <v>0</v>
      </c>
    </row>
    <row r="234" spans="2:65" s="1" customFormat="1" ht="22.5" customHeight="1">
      <c r="B234" s="39"/>
      <c r="C234" s="191" t="s">
        <v>486</v>
      </c>
      <c r="D234" s="191" t="s">
        <v>152</v>
      </c>
      <c r="E234" s="192" t="s">
        <v>487</v>
      </c>
      <c r="F234" s="193" t="s">
        <v>488</v>
      </c>
      <c r="G234" s="194" t="s">
        <v>301</v>
      </c>
      <c r="H234" s="195">
        <v>1</v>
      </c>
      <c r="I234" s="196"/>
      <c r="J234" s="197">
        <f>ROUND(I234*H234,2)</f>
        <v>0</v>
      </c>
      <c r="K234" s="193" t="s">
        <v>22</v>
      </c>
      <c r="L234" s="59"/>
      <c r="M234" s="198" t="s">
        <v>22</v>
      </c>
      <c r="N234" s="199" t="s">
        <v>46</v>
      </c>
      <c r="O234" s="40"/>
      <c r="P234" s="200">
        <f>O234*H234</f>
        <v>0</v>
      </c>
      <c r="Q234" s="200">
        <v>0</v>
      </c>
      <c r="R234" s="200">
        <f>Q234*H234</f>
        <v>0</v>
      </c>
      <c r="S234" s="200">
        <v>0</v>
      </c>
      <c r="T234" s="201">
        <f>S234*H234</f>
        <v>0</v>
      </c>
      <c r="AR234" s="22" t="s">
        <v>234</v>
      </c>
      <c r="AT234" s="22" t="s">
        <v>152</v>
      </c>
      <c r="AU234" s="22" t="s">
        <v>84</v>
      </c>
      <c r="AY234" s="22" t="s">
        <v>149</v>
      </c>
      <c r="BE234" s="202">
        <f>IF(N234="základní",J234,0)</f>
        <v>0</v>
      </c>
      <c r="BF234" s="202">
        <f>IF(N234="snížená",J234,0)</f>
        <v>0</v>
      </c>
      <c r="BG234" s="202">
        <f>IF(N234="zákl. přenesená",J234,0)</f>
        <v>0</v>
      </c>
      <c r="BH234" s="202">
        <f>IF(N234="sníž. přenesená",J234,0)</f>
        <v>0</v>
      </c>
      <c r="BI234" s="202">
        <f>IF(N234="nulová",J234,0)</f>
        <v>0</v>
      </c>
      <c r="BJ234" s="22" t="s">
        <v>24</v>
      </c>
      <c r="BK234" s="202">
        <f>ROUND(I234*H234,2)</f>
        <v>0</v>
      </c>
      <c r="BL234" s="22" t="s">
        <v>234</v>
      </c>
      <c r="BM234" s="22" t="s">
        <v>489</v>
      </c>
    </row>
    <row r="235" spans="2:51" s="11" customFormat="1" ht="13.5">
      <c r="B235" s="203"/>
      <c r="C235" s="204"/>
      <c r="D235" s="215" t="s">
        <v>159</v>
      </c>
      <c r="E235" s="216" t="s">
        <v>22</v>
      </c>
      <c r="F235" s="217" t="s">
        <v>24</v>
      </c>
      <c r="G235" s="204"/>
      <c r="H235" s="218">
        <v>1</v>
      </c>
      <c r="I235" s="209"/>
      <c r="J235" s="204"/>
      <c r="K235" s="204"/>
      <c r="L235" s="210"/>
      <c r="M235" s="211"/>
      <c r="N235" s="212"/>
      <c r="O235" s="212"/>
      <c r="P235" s="212"/>
      <c r="Q235" s="212"/>
      <c r="R235" s="212"/>
      <c r="S235" s="212"/>
      <c r="T235" s="213"/>
      <c r="AT235" s="214" t="s">
        <v>159</v>
      </c>
      <c r="AU235" s="214" t="s">
        <v>84</v>
      </c>
      <c r="AV235" s="11" t="s">
        <v>84</v>
      </c>
      <c r="AW235" s="11" t="s">
        <v>39</v>
      </c>
      <c r="AX235" s="11" t="s">
        <v>24</v>
      </c>
      <c r="AY235" s="214" t="s">
        <v>149</v>
      </c>
    </row>
    <row r="236" spans="2:63" s="10" customFormat="1" ht="29.85" customHeight="1">
      <c r="B236" s="174"/>
      <c r="C236" s="175"/>
      <c r="D236" s="188" t="s">
        <v>74</v>
      </c>
      <c r="E236" s="189" t="s">
        <v>490</v>
      </c>
      <c r="F236" s="189" t="s">
        <v>491</v>
      </c>
      <c r="G236" s="175"/>
      <c r="H236" s="175"/>
      <c r="I236" s="178"/>
      <c r="J236" s="190">
        <f>BK236</f>
        <v>0</v>
      </c>
      <c r="K236" s="175"/>
      <c r="L236" s="180"/>
      <c r="M236" s="181"/>
      <c r="N236" s="182"/>
      <c r="O236" s="182"/>
      <c r="P236" s="183">
        <f>SUM(P237:P245)</f>
        <v>0</v>
      </c>
      <c r="Q236" s="182"/>
      <c r="R236" s="183">
        <f>SUM(R237:R245)</f>
        <v>1.4134114</v>
      </c>
      <c r="S236" s="182"/>
      <c r="T236" s="184">
        <f>SUM(T237:T245)</f>
        <v>0.6055995000000001</v>
      </c>
      <c r="AR236" s="185" t="s">
        <v>84</v>
      </c>
      <c r="AT236" s="186" t="s">
        <v>74</v>
      </c>
      <c r="AU236" s="186" t="s">
        <v>24</v>
      </c>
      <c r="AY236" s="185" t="s">
        <v>149</v>
      </c>
      <c r="BK236" s="187">
        <f>SUM(BK237:BK245)</f>
        <v>0</v>
      </c>
    </row>
    <row r="237" spans="2:65" s="1" customFormat="1" ht="22.5" customHeight="1">
      <c r="B237" s="39"/>
      <c r="C237" s="191" t="s">
        <v>492</v>
      </c>
      <c r="D237" s="191" t="s">
        <v>152</v>
      </c>
      <c r="E237" s="192" t="s">
        <v>493</v>
      </c>
      <c r="F237" s="193" t="s">
        <v>494</v>
      </c>
      <c r="G237" s="194" t="s">
        <v>181</v>
      </c>
      <c r="H237" s="195">
        <v>19.074</v>
      </c>
      <c r="I237" s="196"/>
      <c r="J237" s="197">
        <f>ROUND(I237*H237,2)</f>
        <v>0</v>
      </c>
      <c r="K237" s="193" t="s">
        <v>156</v>
      </c>
      <c r="L237" s="59"/>
      <c r="M237" s="198" t="s">
        <v>22</v>
      </c>
      <c r="N237" s="199" t="s">
        <v>46</v>
      </c>
      <c r="O237" s="40"/>
      <c r="P237" s="200">
        <f>O237*H237</f>
        <v>0</v>
      </c>
      <c r="Q237" s="200">
        <v>0</v>
      </c>
      <c r="R237" s="200">
        <f>Q237*H237</f>
        <v>0</v>
      </c>
      <c r="S237" s="200">
        <v>0.03175</v>
      </c>
      <c r="T237" s="201">
        <f>S237*H237</f>
        <v>0.6055995000000001</v>
      </c>
      <c r="AR237" s="22" t="s">
        <v>234</v>
      </c>
      <c r="AT237" s="22" t="s">
        <v>152</v>
      </c>
      <c r="AU237" s="22" t="s">
        <v>84</v>
      </c>
      <c r="AY237" s="22" t="s">
        <v>149</v>
      </c>
      <c r="BE237" s="202">
        <f>IF(N237="základní",J237,0)</f>
        <v>0</v>
      </c>
      <c r="BF237" s="202">
        <f>IF(N237="snížená",J237,0)</f>
        <v>0</v>
      </c>
      <c r="BG237" s="202">
        <f>IF(N237="zákl. přenesená",J237,0)</f>
        <v>0</v>
      </c>
      <c r="BH237" s="202">
        <f>IF(N237="sníž. přenesená",J237,0)</f>
        <v>0</v>
      </c>
      <c r="BI237" s="202">
        <f>IF(N237="nulová",J237,0)</f>
        <v>0</v>
      </c>
      <c r="BJ237" s="22" t="s">
        <v>24</v>
      </c>
      <c r="BK237" s="202">
        <f>ROUND(I237*H237,2)</f>
        <v>0</v>
      </c>
      <c r="BL237" s="22" t="s">
        <v>234</v>
      </c>
      <c r="BM237" s="22" t="s">
        <v>495</v>
      </c>
    </row>
    <row r="238" spans="2:51" s="11" customFormat="1" ht="13.5">
      <c r="B238" s="203"/>
      <c r="C238" s="204"/>
      <c r="D238" s="205" t="s">
        <v>159</v>
      </c>
      <c r="E238" s="206" t="s">
        <v>22</v>
      </c>
      <c r="F238" s="207" t="s">
        <v>496</v>
      </c>
      <c r="G238" s="204"/>
      <c r="H238" s="208">
        <v>19.074</v>
      </c>
      <c r="I238" s="209"/>
      <c r="J238" s="204"/>
      <c r="K238" s="204"/>
      <c r="L238" s="210"/>
      <c r="M238" s="211"/>
      <c r="N238" s="212"/>
      <c r="O238" s="212"/>
      <c r="P238" s="212"/>
      <c r="Q238" s="212"/>
      <c r="R238" s="212"/>
      <c r="S238" s="212"/>
      <c r="T238" s="213"/>
      <c r="AT238" s="214" t="s">
        <v>159</v>
      </c>
      <c r="AU238" s="214" t="s">
        <v>84</v>
      </c>
      <c r="AV238" s="11" t="s">
        <v>84</v>
      </c>
      <c r="AW238" s="11" t="s">
        <v>39</v>
      </c>
      <c r="AX238" s="11" t="s">
        <v>24</v>
      </c>
      <c r="AY238" s="214" t="s">
        <v>149</v>
      </c>
    </row>
    <row r="239" spans="2:65" s="1" customFormat="1" ht="22.5" customHeight="1">
      <c r="B239" s="39"/>
      <c r="C239" s="191" t="s">
        <v>497</v>
      </c>
      <c r="D239" s="191" t="s">
        <v>152</v>
      </c>
      <c r="E239" s="192" t="s">
        <v>498</v>
      </c>
      <c r="F239" s="193" t="s">
        <v>499</v>
      </c>
      <c r="G239" s="194" t="s">
        <v>181</v>
      </c>
      <c r="H239" s="195">
        <v>73.78</v>
      </c>
      <c r="I239" s="196"/>
      <c r="J239" s="197">
        <f>ROUND(I239*H239,2)</f>
        <v>0</v>
      </c>
      <c r="K239" s="193" t="s">
        <v>156</v>
      </c>
      <c r="L239" s="59"/>
      <c r="M239" s="198" t="s">
        <v>22</v>
      </c>
      <c r="N239" s="199" t="s">
        <v>46</v>
      </c>
      <c r="O239" s="40"/>
      <c r="P239" s="200">
        <f>O239*H239</f>
        <v>0</v>
      </c>
      <c r="Q239" s="200">
        <v>0.01223</v>
      </c>
      <c r="R239" s="200">
        <f>Q239*H239</f>
        <v>0.9023294</v>
      </c>
      <c r="S239" s="200">
        <v>0</v>
      </c>
      <c r="T239" s="201">
        <f>S239*H239</f>
        <v>0</v>
      </c>
      <c r="AR239" s="22" t="s">
        <v>234</v>
      </c>
      <c r="AT239" s="22" t="s">
        <v>152</v>
      </c>
      <c r="AU239" s="22" t="s">
        <v>84</v>
      </c>
      <c r="AY239" s="22" t="s">
        <v>149</v>
      </c>
      <c r="BE239" s="202">
        <f>IF(N239="základní",J239,0)</f>
        <v>0</v>
      </c>
      <c r="BF239" s="202">
        <f>IF(N239="snížená",J239,0)</f>
        <v>0</v>
      </c>
      <c r="BG239" s="202">
        <f>IF(N239="zákl. přenesená",J239,0)</f>
        <v>0</v>
      </c>
      <c r="BH239" s="202">
        <f>IF(N239="sníž. přenesená",J239,0)</f>
        <v>0</v>
      </c>
      <c r="BI239" s="202">
        <f>IF(N239="nulová",J239,0)</f>
        <v>0</v>
      </c>
      <c r="BJ239" s="22" t="s">
        <v>24</v>
      </c>
      <c r="BK239" s="202">
        <f>ROUND(I239*H239,2)</f>
        <v>0</v>
      </c>
      <c r="BL239" s="22" t="s">
        <v>234</v>
      </c>
      <c r="BM239" s="22" t="s">
        <v>500</v>
      </c>
    </row>
    <row r="240" spans="2:51" s="11" customFormat="1" ht="13.5">
      <c r="B240" s="203"/>
      <c r="C240" s="204"/>
      <c r="D240" s="205" t="s">
        <v>159</v>
      </c>
      <c r="E240" s="206" t="s">
        <v>22</v>
      </c>
      <c r="F240" s="207" t="s">
        <v>501</v>
      </c>
      <c r="G240" s="204"/>
      <c r="H240" s="208">
        <v>73.78</v>
      </c>
      <c r="I240" s="209"/>
      <c r="J240" s="204"/>
      <c r="K240" s="204"/>
      <c r="L240" s="210"/>
      <c r="M240" s="211"/>
      <c r="N240" s="212"/>
      <c r="O240" s="212"/>
      <c r="P240" s="212"/>
      <c r="Q240" s="212"/>
      <c r="R240" s="212"/>
      <c r="S240" s="212"/>
      <c r="T240" s="213"/>
      <c r="AT240" s="214" t="s">
        <v>159</v>
      </c>
      <c r="AU240" s="214" t="s">
        <v>84</v>
      </c>
      <c r="AV240" s="11" t="s">
        <v>84</v>
      </c>
      <c r="AW240" s="11" t="s">
        <v>39</v>
      </c>
      <c r="AX240" s="11" t="s">
        <v>24</v>
      </c>
      <c r="AY240" s="214" t="s">
        <v>149</v>
      </c>
    </row>
    <row r="241" spans="2:65" s="1" customFormat="1" ht="22.5" customHeight="1">
      <c r="B241" s="39"/>
      <c r="C241" s="191" t="s">
        <v>502</v>
      </c>
      <c r="D241" s="191" t="s">
        <v>152</v>
      </c>
      <c r="E241" s="192" t="s">
        <v>503</v>
      </c>
      <c r="F241" s="193" t="s">
        <v>504</v>
      </c>
      <c r="G241" s="194" t="s">
        <v>181</v>
      </c>
      <c r="H241" s="195">
        <v>39.85</v>
      </c>
      <c r="I241" s="196"/>
      <c r="J241" s="197">
        <f>ROUND(I241*H241,2)</f>
        <v>0</v>
      </c>
      <c r="K241" s="193" t="s">
        <v>156</v>
      </c>
      <c r="L241" s="59"/>
      <c r="M241" s="198" t="s">
        <v>22</v>
      </c>
      <c r="N241" s="199" t="s">
        <v>46</v>
      </c>
      <c r="O241" s="40"/>
      <c r="P241" s="200">
        <f>O241*H241</f>
        <v>0</v>
      </c>
      <c r="Q241" s="200">
        <v>0.01254</v>
      </c>
      <c r="R241" s="200">
        <f>Q241*H241</f>
        <v>0.499719</v>
      </c>
      <c r="S241" s="200">
        <v>0</v>
      </c>
      <c r="T241" s="201">
        <f>S241*H241</f>
        <v>0</v>
      </c>
      <c r="AR241" s="22" t="s">
        <v>234</v>
      </c>
      <c r="AT241" s="22" t="s">
        <v>152</v>
      </c>
      <c r="AU241" s="22" t="s">
        <v>84</v>
      </c>
      <c r="AY241" s="22" t="s">
        <v>149</v>
      </c>
      <c r="BE241" s="202">
        <f>IF(N241="základní",J241,0)</f>
        <v>0</v>
      </c>
      <c r="BF241" s="202">
        <f>IF(N241="snížená",J241,0)</f>
        <v>0</v>
      </c>
      <c r="BG241" s="202">
        <f>IF(N241="zákl. přenesená",J241,0)</f>
        <v>0</v>
      </c>
      <c r="BH241" s="202">
        <f>IF(N241="sníž. přenesená",J241,0)</f>
        <v>0</v>
      </c>
      <c r="BI241" s="202">
        <f>IF(N241="nulová",J241,0)</f>
        <v>0</v>
      </c>
      <c r="BJ241" s="22" t="s">
        <v>24</v>
      </c>
      <c r="BK241" s="202">
        <f>ROUND(I241*H241,2)</f>
        <v>0</v>
      </c>
      <c r="BL241" s="22" t="s">
        <v>234</v>
      </c>
      <c r="BM241" s="22" t="s">
        <v>505</v>
      </c>
    </row>
    <row r="242" spans="2:51" s="11" customFormat="1" ht="13.5">
      <c r="B242" s="203"/>
      <c r="C242" s="204"/>
      <c r="D242" s="205" t="s">
        <v>159</v>
      </c>
      <c r="E242" s="206" t="s">
        <v>22</v>
      </c>
      <c r="F242" s="207" t="s">
        <v>506</v>
      </c>
      <c r="G242" s="204"/>
      <c r="H242" s="208">
        <v>39.85</v>
      </c>
      <c r="I242" s="209"/>
      <c r="J242" s="204"/>
      <c r="K242" s="204"/>
      <c r="L242" s="210"/>
      <c r="M242" s="211"/>
      <c r="N242" s="212"/>
      <c r="O242" s="212"/>
      <c r="P242" s="212"/>
      <c r="Q242" s="212"/>
      <c r="R242" s="212"/>
      <c r="S242" s="212"/>
      <c r="T242" s="213"/>
      <c r="AT242" s="214" t="s">
        <v>159</v>
      </c>
      <c r="AU242" s="214" t="s">
        <v>84</v>
      </c>
      <c r="AV242" s="11" t="s">
        <v>84</v>
      </c>
      <c r="AW242" s="11" t="s">
        <v>39</v>
      </c>
      <c r="AX242" s="11" t="s">
        <v>24</v>
      </c>
      <c r="AY242" s="214" t="s">
        <v>149</v>
      </c>
    </row>
    <row r="243" spans="2:65" s="1" customFormat="1" ht="22.5" customHeight="1">
      <c r="B243" s="39"/>
      <c r="C243" s="191" t="s">
        <v>507</v>
      </c>
      <c r="D243" s="191" t="s">
        <v>152</v>
      </c>
      <c r="E243" s="192" t="s">
        <v>508</v>
      </c>
      <c r="F243" s="193" t="s">
        <v>509</v>
      </c>
      <c r="G243" s="194" t="s">
        <v>181</v>
      </c>
      <c r="H243" s="195">
        <v>113.63</v>
      </c>
      <c r="I243" s="196"/>
      <c r="J243" s="197">
        <f>ROUND(I243*H243,2)</f>
        <v>0</v>
      </c>
      <c r="K243" s="193" t="s">
        <v>156</v>
      </c>
      <c r="L243" s="59"/>
      <c r="M243" s="198" t="s">
        <v>22</v>
      </c>
      <c r="N243" s="199" t="s">
        <v>46</v>
      </c>
      <c r="O243" s="40"/>
      <c r="P243" s="200">
        <f>O243*H243</f>
        <v>0</v>
      </c>
      <c r="Q243" s="200">
        <v>0.0001</v>
      </c>
      <c r="R243" s="200">
        <f>Q243*H243</f>
        <v>0.011363</v>
      </c>
      <c r="S243" s="200">
        <v>0</v>
      </c>
      <c r="T243" s="201">
        <f>S243*H243</f>
        <v>0</v>
      </c>
      <c r="AR243" s="22" t="s">
        <v>234</v>
      </c>
      <c r="AT243" s="22" t="s">
        <v>152</v>
      </c>
      <c r="AU243" s="22" t="s">
        <v>84</v>
      </c>
      <c r="AY243" s="22" t="s">
        <v>149</v>
      </c>
      <c r="BE243" s="202">
        <f>IF(N243="základní",J243,0)</f>
        <v>0</v>
      </c>
      <c r="BF243" s="202">
        <f>IF(N243="snížená",J243,0)</f>
        <v>0</v>
      </c>
      <c r="BG243" s="202">
        <f>IF(N243="zákl. přenesená",J243,0)</f>
        <v>0</v>
      </c>
      <c r="BH243" s="202">
        <f>IF(N243="sníž. přenesená",J243,0)</f>
        <v>0</v>
      </c>
      <c r="BI243" s="202">
        <f>IF(N243="nulová",J243,0)</f>
        <v>0</v>
      </c>
      <c r="BJ243" s="22" t="s">
        <v>24</v>
      </c>
      <c r="BK243" s="202">
        <f>ROUND(I243*H243,2)</f>
        <v>0</v>
      </c>
      <c r="BL243" s="22" t="s">
        <v>234</v>
      </c>
      <c r="BM243" s="22" t="s">
        <v>510</v>
      </c>
    </row>
    <row r="244" spans="2:51" s="11" customFormat="1" ht="13.5">
      <c r="B244" s="203"/>
      <c r="C244" s="204"/>
      <c r="D244" s="205" t="s">
        <v>159</v>
      </c>
      <c r="E244" s="206" t="s">
        <v>22</v>
      </c>
      <c r="F244" s="207" t="s">
        <v>511</v>
      </c>
      <c r="G244" s="204"/>
      <c r="H244" s="208">
        <v>113.63</v>
      </c>
      <c r="I244" s="209"/>
      <c r="J244" s="204"/>
      <c r="K244" s="204"/>
      <c r="L244" s="210"/>
      <c r="M244" s="211"/>
      <c r="N244" s="212"/>
      <c r="O244" s="212"/>
      <c r="P244" s="212"/>
      <c r="Q244" s="212"/>
      <c r="R244" s="212"/>
      <c r="S244" s="212"/>
      <c r="T244" s="213"/>
      <c r="AT244" s="214" t="s">
        <v>159</v>
      </c>
      <c r="AU244" s="214" t="s">
        <v>84</v>
      </c>
      <c r="AV244" s="11" t="s">
        <v>84</v>
      </c>
      <c r="AW244" s="11" t="s">
        <v>39</v>
      </c>
      <c r="AX244" s="11" t="s">
        <v>24</v>
      </c>
      <c r="AY244" s="214" t="s">
        <v>149</v>
      </c>
    </row>
    <row r="245" spans="2:65" s="1" customFormat="1" ht="22.5" customHeight="1">
      <c r="B245" s="39"/>
      <c r="C245" s="191" t="s">
        <v>512</v>
      </c>
      <c r="D245" s="191" t="s">
        <v>152</v>
      </c>
      <c r="E245" s="192" t="s">
        <v>513</v>
      </c>
      <c r="F245" s="193" t="s">
        <v>514</v>
      </c>
      <c r="G245" s="194" t="s">
        <v>476</v>
      </c>
      <c r="H245" s="240"/>
      <c r="I245" s="196"/>
      <c r="J245" s="197">
        <f>ROUND(I245*H245,2)</f>
        <v>0</v>
      </c>
      <c r="K245" s="193" t="s">
        <v>156</v>
      </c>
      <c r="L245" s="59"/>
      <c r="M245" s="198" t="s">
        <v>22</v>
      </c>
      <c r="N245" s="199" t="s">
        <v>46</v>
      </c>
      <c r="O245" s="40"/>
      <c r="P245" s="200">
        <f>O245*H245</f>
        <v>0</v>
      </c>
      <c r="Q245" s="200">
        <v>0</v>
      </c>
      <c r="R245" s="200">
        <f>Q245*H245</f>
        <v>0</v>
      </c>
      <c r="S245" s="200">
        <v>0</v>
      </c>
      <c r="T245" s="201">
        <f>S245*H245</f>
        <v>0</v>
      </c>
      <c r="AR245" s="22" t="s">
        <v>234</v>
      </c>
      <c r="AT245" s="22" t="s">
        <v>152</v>
      </c>
      <c r="AU245" s="22" t="s">
        <v>84</v>
      </c>
      <c r="AY245" s="22" t="s">
        <v>149</v>
      </c>
      <c r="BE245" s="202">
        <f>IF(N245="základní",J245,0)</f>
        <v>0</v>
      </c>
      <c r="BF245" s="202">
        <f>IF(N245="snížená",J245,0)</f>
        <v>0</v>
      </c>
      <c r="BG245" s="202">
        <f>IF(N245="zákl. přenesená",J245,0)</f>
        <v>0</v>
      </c>
      <c r="BH245" s="202">
        <f>IF(N245="sníž. přenesená",J245,0)</f>
        <v>0</v>
      </c>
      <c r="BI245" s="202">
        <f>IF(N245="nulová",J245,0)</f>
        <v>0</v>
      </c>
      <c r="BJ245" s="22" t="s">
        <v>24</v>
      </c>
      <c r="BK245" s="202">
        <f>ROUND(I245*H245,2)</f>
        <v>0</v>
      </c>
      <c r="BL245" s="22" t="s">
        <v>234</v>
      </c>
      <c r="BM245" s="22" t="s">
        <v>515</v>
      </c>
    </row>
    <row r="246" spans="2:63" s="10" customFormat="1" ht="29.85" customHeight="1">
      <c r="B246" s="174"/>
      <c r="C246" s="175"/>
      <c r="D246" s="188" t="s">
        <v>74</v>
      </c>
      <c r="E246" s="189" t="s">
        <v>516</v>
      </c>
      <c r="F246" s="189" t="s">
        <v>517</v>
      </c>
      <c r="G246" s="175"/>
      <c r="H246" s="175"/>
      <c r="I246" s="178"/>
      <c r="J246" s="190">
        <f>BK246</f>
        <v>0</v>
      </c>
      <c r="K246" s="175"/>
      <c r="L246" s="180"/>
      <c r="M246" s="181"/>
      <c r="N246" s="182"/>
      <c r="O246" s="182"/>
      <c r="P246" s="183">
        <f>SUM(P247:P260)</f>
        <v>0</v>
      </c>
      <c r="Q246" s="182"/>
      <c r="R246" s="183">
        <f>SUM(R247:R260)</f>
        <v>0</v>
      </c>
      <c r="S246" s="182"/>
      <c r="T246" s="184">
        <f>SUM(T247:T260)</f>
        <v>0</v>
      </c>
      <c r="AR246" s="185" t="s">
        <v>84</v>
      </c>
      <c r="AT246" s="186" t="s">
        <v>74</v>
      </c>
      <c r="AU246" s="186" t="s">
        <v>24</v>
      </c>
      <c r="AY246" s="185" t="s">
        <v>149</v>
      </c>
      <c r="BK246" s="187">
        <f>SUM(BK247:BK260)</f>
        <v>0</v>
      </c>
    </row>
    <row r="247" spans="2:65" s="1" customFormat="1" ht="31.5" customHeight="1">
      <c r="B247" s="39"/>
      <c r="C247" s="191" t="s">
        <v>518</v>
      </c>
      <c r="D247" s="191" t="s">
        <v>152</v>
      </c>
      <c r="E247" s="192" t="s">
        <v>519</v>
      </c>
      <c r="F247" s="193" t="s">
        <v>520</v>
      </c>
      <c r="G247" s="194" t="s">
        <v>301</v>
      </c>
      <c r="H247" s="195">
        <v>13</v>
      </c>
      <c r="I247" s="196"/>
      <c r="J247" s="197">
        <f>ROUND(I247*H247,2)</f>
        <v>0</v>
      </c>
      <c r="K247" s="193" t="s">
        <v>22</v>
      </c>
      <c r="L247" s="59"/>
      <c r="M247" s="198" t="s">
        <v>22</v>
      </c>
      <c r="N247" s="199" t="s">
        <v>46</v>
      </c>
      <c r="O247" s="40"/>
      <c r="P247" s="200">
        <f>O247*H247</f>
        <v>0</v>
      </c>
      <c r="Q247" s="200">
        <v>0</v>
      </c>
      <c r="R247" s="200">
        <f>Q247*H247</f>
        <v>0</v>
      </c>
      <c r="S247" s="200">
        <v>0</v>
      </c>
      <c r="T247" s="201">
        <f>S247*H247</f>
        <v>0</v>
      </c>
      <c r="AR247" s="22" t="s">
        <v>234</v>
      </c>
      <c r="AT247" s="22" t="s">
        <v>152</v>
      </c>
      <c r="AU247" s="22" t="s">
        <v>84</v>
      </c>
      <c r="AY247" s="22" t="s">
        <v>149</v>
      </c>
      <c r="BE247" s="202">
        <f>IF(N247="základní",J247,0)</f>
        <v>0</v>
      </c>
      <c r="BF247" s="202">
        <f>IF(N247="snížená",J247,0)</f>
        <v>0</v>
      </c>
      <c r="BG247" s="202">
        <f>IF(N247="zákl. přenesená",J247,0)</f>
        <v>0</v>
      </c>
      <c r="BH247" s="202">
        <f>IF(N247="sníž. přenesená",J247,0)</f>
        <v>0</v>
      </c>
      <c r="BI247" s="202">
        <f>IF(N247="nulová",J247,0)</f>
        <v>0</v>
      </c>
      <c r="BJ247" s="22" t="s">
        <v>24</v>
      </c>
      <c r="BK247" s="202">
        <f>ROUND(I247*H247,2)</f>
        <v>0</v>
      </c>
      <c r="BL247" s="22" t="s">
        <v>234</v>
      </c>
      <c r="BM247" s="22" t="s">
        <v>521</v>
      </c>
    </row>
    <row r="248" spans="2:51" s="11" customFormat="1" ht="13.5">
      <c r="B248" s="203"/>
      <c r="C248" s="204"/>
      <c r="D248" s="205" t="s">
        <v>159</v>
      </c>
      <c r="E248" s="206" t="s">
        <v>22</v>
      </c>
      <c r="F248" s="207" t="s">
        <v>522</v>
      </c>
      <c r="G248" s="204"/>
      <c r="H248" s="208">
        <v>13</v>
      </c>
      <c r="I248" s="209"/>
      <c r="J248" s="204"/>
      <c r="K248" s="204"/>
      <c r="L248" s="210"/>
      <c r="M248" s="211"/>
      <c r="N248" s="212"/>
      <c r="O248" s="212"/>
      <c r="P248" s="212"/>
      <c r="Q248" s="212"/>
      <c r="R248" s="212"/>
      <c r="S248" s="212"/>
      <c r="T248" s="213"/>
      <c r="AT248" s="214" t="s">
        <v>159</v>
      </c>
      <c r="AU248" s="214" t="s">
        <v>84</v>
      </c>
      <c r="AV248" s="11" t="s">
        <v>84</v>
      </c>
      <c r="AW248" s="11" t="s">
        <v>39</v>
      </c>
      <c r="AX248" s="11" t="s">
        <v>24</v>
      </c>
      <c r="AY248" s="214" t="s">
        <v>149</v>
      </c>
    </row>
    <row r="249" spans="2:65" s="1" customFormat="1" ht="22.5" customHeight="1">
      <c r="B249" s="39"/>
      <c r="C249" s="191" t="s">
        <v>523</v>
      </c>
      <c r="D249" s="191" t="s">
        <v>152</v>
      </c>
      <c r="E249" s="192" t="s">
        <v>524</v>
      </c>
      <c r="F249" s="193" t="s">
        <v>525</v>
      </c>
      <c r="G249" s="194" t="s">
        <v>301</v>
      </c>
      <c r="H249" s="195">
        <v>3</v>
      </c>
      <c r="I249" s="196"/>
      <c r="J249" s="197">
        <f>ROUND(I249*H249,2)</f>
        <v>0</v>
      </c>
      <c r="K249" s="193" t="s">
        <v>22</v>
      </c>
      <c r="L249" s="59"/>
      <c r="M249" s="198" t="s">
        <v>22</v>
      </c>
      <c r="N249" s="199" t="s">
        <v>46</v>
      </c>
      <c r="O249" s="40"/>
      <c r="P249" s="200">
        <f>O249*H249</f>
        <v>0</v>
      </c>
      <c r="Q249" s="200">
        <v>0</v>
      </c>
      <c r="R249" s="200">
        <f>Q249*H249</f>
        <v>0</v>
      </c>
      <c r="S249" s="200">
        <v>0</v>
      </c>
      <c r="T249" s="201">
        <f>S249*H249</f>
        <v>0</v>
      </c>
      <c r="AR249" s="22" t="s">
        <v>234</v>
      </c>
      <c r="AT249" s="22" t="s">
        <v>152</v>
      </c>
      <c r="AU249" s="22" t="s">
        <v>84</v>
      </c>
      <c r="AY249" s="22" t="s">
        <v>149</v>
      </c>
      <c r="BE249" s="202">
        <f>IF(N249="základní",J249,0)</f>
        <v>0</v>
      </c>
      <c r="BF249" s="202">
        <f>IF(N249="snížená",J249,0)</f>
        <v>0</v>
      </c>
      <c r="BG249" s="202">
        <f>IF(N249="zákl. přenesená",J249,0)</f>
        <v>0</v>
      </c>
      <c r="BH249" s="202">
        <f>IF(N249="sníž. přenesená",J249,0)</f>
        <v>0</v>
      </c>
      <c r="BI249" s="202">
        <f>IF(N249="nulová",J249,0)</f>
        <v>0</v>
      </c>
      <c r="BJ249" s="22" t="s">
        <v>24</v>
      </c>
      <c r="BK249" s="202">
        <f>ROUND(I249*H249,2)</f>
        <v>0</v>
      </c>
      <c r="BL249" s="22" t="s">
        <v>234</v>
      </c>
      <c r="BM249" s="22" t="s">
        <v>526</v>
      </c>
    </row>
    <row r="250" spans="2:51" s="11" customFormat="1" ht="13.5">
      <c r="B250" s="203"/>
      <c r="C250" s="204"/>
      <c r="D250" s="205" t="s">
        <v>159</v>
      </c>
      <c r="E250" s="206" t="s">
        <v>22</v>
      </c>
      <c r="F250" s="207" t="s">
        <v>527</v>
      </c>
      <c r="G250" s="204"/>
      <c r="H250" s="208">
        <v>3</v>
      </c>
      <c r="I250" s="209"/>
      <c r="J250" s="204"/>
      <c r="K250" s="204"/>
      <c r="L250" s="210"/>
      <c r="M250" s="211"/>
      <c r="N250" s="212"/>
      <c r="O250" s="212"/>
      <c r="P250" s="212"/>
      <c r="Q250" s="212"/>
      <c r="R250" s="212"/>
      <c r="S250" s="212"/>
      <c r="T250" s="213"/>
      <c r="AT250" s="214" t="s">
        <v>159</v>
      </c>
      <c r="AU250" s="214" t="s">
        <v>84</v>
      </c>
      <c r="AV250" s="11" t="s">
        <v>84</v>
      </c>
      <c r="AW250" s="11" t="s">
        <v>39</v>
      </c>
      <c r="AX250" s="11" t="s">
        <v>24</v>
      </c>
      <c r="AY250" s="214" t="s">
        <v>149</v>
      </c>
    </row>
    <row r="251" spans="2:65" s="1" customFormat="1" ht="22.5" customHeight="1">
      <c r="B251" s="39"/>
      <c r="C251" s="191" t="s">
        <v>528</v>
      </c>
      <c r="D251" s="191" t="s">
        <v>152</v>
      </c>
      <c r="E251" s="192" t="s">
        <v>529</v>
      </c>
      <c r="F251" s="193" t="s">
        <v>530</v>
      </c>
      <c r="G251" s="194" t="s">
        <v>301</v>
      </c>
      <c r="H251" s="195">
        <v>6</v>
      </c>
      <c r="I251" s="196"/>
      <c r="J251" s="197">
        <f>ROUND(I251*H251,2)</f>
        <v>0</v>
      </c>
      <c r="K251" s="193" t="s">
        <v>22</v>
      </c>
      <c r="L251" s="59"/>
      <c r="M251" s="198" t="s">
        <v>22</v>
      </c>
      <c r="N251" s="199" t="s">
        <v>46</v>
      </c>
      <c r="O251" s="40"/>
      <c r="P251" s="200">
        <f>O251*H251</f>
        <v>0</v>
      </c>
      <c r="Q251" s="200">
        <v>0</v>
      </c>
      <c r="R251" s="200">
        <f>Q251*H251</f>
        <v>0</v>
      </c>
      <c r="S251" s="200">
        <v>0</v>
      </c>
      <c r="T251" s="201">
        <f>S251*H251</f>
        <v>0</v>
      </c>
      <c r="AR251" s="22" t="s">
        <v>234</v>
      </c>
      <c r="AT251" s="22" t="s">
        <v>152</v>
      </c>
      <c r="AU251" s="22" t="s">
        <v>84</v>
      </c>
      <c r="AY251" s="22" t="s">
        <v>149</v>
      </c>
      <c r="BE251" s="202">
        <f>IF(N251="základní",J251,0)</f>
        <v>0</v>
      </c>
      <c r="BF251" s="202">
        <f>IF(N251="snížená",J251,0)</f>
        <v>0</v>
      </c>
      <c r="BG251" s="202">
        <f>IF(N251="zákl. přenesená",J251,0)</f>
        <v>0</v>
      </c>
      <c r="BH251" s="202">
        <f>IF(N251="sníž. přenesená",J251,0)</f>
        <v>0</v>
      </c>
      <c r="BI251" s="202">
        <f>IF(N251="nulová",J251,0)</f>
        <v>0</v>
      </c>
      <c r="BJ251" s="22" t="s">
        <v>24</v>
      </c>
      <c r="BK251" s="202">
        <f>ROUND(I251*H251,2)</f>
        <v>0</v>
      </c>
      <c r="BL251" s="22" t="s">
        <v>234</v>
      </c>
      <c r="BM251" s="22" t="s">
        <v>531</v>
      </c>
    </row>
    <row r="252" spans="2:51" s="11" customFormat="1" ht="13.5">
      <c r="B252" s="203"/>
      <c r="C252" s="204"/>
      <c r="D252" s="205" t="s">
        <v>159</v>
      </c>
      <c r="E252" s="206" t="s">
        <v>22</v>
      </c>
      <c r="F252" s="207" t="s">
        <v>532</v>
      </c>
      <c r="G252" s="204"/>
      <c r="H252" s="208">
        <v>6</v>
      </c>
      <c r="I252" s="209"/>
      <c r="J252" s="204"/>
      <c r="K252" s="204"/>
      <c r="L252" s="210"/>
      <c r="M252" s="211"/>
      <c r="N252" s="212"/>
      <c r="O252" s="212"/>
      <c r="P252" s="212"/>
      <c r="Q252" s="212"/>
      <c r="R252" s="212"/>
      <c r="S252" s="212"/>
      <c r="T252" s="213"/>
      <c r="AT252" s="214" t="s">
        <v>159</v>
      </c>
      <c r="AU252" s="214" t="s">
        <v>84</v>
      </c>
      <c r="AV252" s="11" t="s">
        <v>84</v>
      </c>
      <c r="AW252" s="11" t="s">
        <v>39</v>
      </c>
      <c r="AX252" s="11" t="s">
        <v>24</v>
      </c>
      <c r="AY252" s="214" t="s">
        <v>149</v>
      </c>
    </row>
    <row r="253" spans="2:65" s="1" customFormat="1" ht="22.5" customHeight="1">
      <c r="B253" s="39"/>
      <c r="C253" s="191" t="s">
        <v>533</v>
      </c>
      <c r="D253" s="191" t="s">
        <v>152</v>
      </c>
      <c r="E253" s="192" t="s">
        <v>534</v>
      </c>
      <c r="F253" s="193" t="s">
        <v>535</v>
      </c>
      <c r="G253" s="194" t="s">
        <v>301</v>
      </c>
      <c r="H253" s="195">
        <v>4</v>
      </c>
      <c r="I253" s="196"/>
      <c r="J253" s="197">
        <f>ROUND(I253*H253,2)</f>
        <v>0</v>
      </c>
      <c r="K253" s="193" t="s">
        <v>22</v>
      </c>
      <c r="L253" s="59"/>
      <c r="M253" s="198" t="s">
        <v>22</v>
      </c>
      <c r="N253" s="199" t="s">
        <v>46</v>
      </c>
      <c r="O253" s="40"/>
      <c r="P253" s="200">
        <f>O253*H253</f>
        <v>0</v>
      </c>
      <c r="Q253" s="200">
        <v>0</v>
      </c>
      <c r="R253" s="200">
        <f>Q253*H253</f>
        <v>0</v>
      </c>
      <c r="S253" s="200">
        <v>0</v>
      </c>
      <c r="T253" s="201">
        <f>S253*H253</f>
        <v>0</v>
      </c>
      <c r="AR253" s="22" t="s">
        <v>234</v>
      </c>
      <c r="AT253" s="22" t="s">
        <v>152</v>
      </c>
      <c r="AU253" s="22" t="s">
        <v>84</v>
      </c>
      <c r="AY253" s="22" t="s">
        <v>149</v>
      </c>
      <c r="BE253" s="202">
        <f>IF(N253="základní",J253,0)</f>
        <v>0</v>
      </c>
      <c r="BF253" s="202">
        <f>IF(N253="snížená",J253,0)</f>
        <v>0</v>
      </c>
      <c r="BG253" s="202">
        <f>IF(N253="zákl. přenesená",J253,0)</f>
        <v>0</v>
      </c>
      <c r="BH253" s="202">
        <f>IF(N253="sníž. přenesená",J253,0)</f>
        <v>0</v>
      </c>
      <c r="BI253" s="202">
        <f>IF(N253="nulová",J253,0)</f>
        <v>0</v>
      </c>
      <c r="BJ253" s="22" t="s">
        <v>24</v>
      </c>
      <c r="BK253" s="202">
        <f>ROUND(I253*H253,2)</f>
        <v>0</v>
      </c>
      <c r="BL253" s="22" t="s">
        <v>234</v>
      </c>
      <c r="BM253" s="22" t="s">
        <v>536</v>
      </c>
    </row>
    <row r="254" spans="2:51" s="11" customFormat="1" ht="13.5">
      <c r="B254" s="203"/>
      <c r="C254" s="204"/>
      <c r="D254" s="205" t="s">
        <v>159</v>
      </c>
      <c r="E254" s="206" t="s">
        <v>22</v>
      </c>
      <c r="F254" s="207" t="s">
        <v>537</v>
      </c>
      <c r="G254" s="204"/>
      <c r="H254" s="208">
        <v>4</v>
      </c>
      <c r="I254" s="209"/>
      <c r="J254" s="204"/>
      <c r="K254" s="204"/>
      <c r="L254" s="210"/>
      <c r="M254" s="211"/>
      <c r="N254" s="212"/>
      <c r="O254" s="212"/>
      <c r="P254" s="212"/>
      <c r="Q254" s="212"/>
      <c r="R254" s="212"/>
      <c r="S254" s="212"/>
      <c r="T254" s="213"/>
      <c r="AT254" s="214" t="s">
        <v>159</v>
      </c>
      <c r="AU254" s="214" t="s">
        <v>84</v>
      </c>
      <c r="AV254" s="11" t="s">
        <v>84</v>
      </c>
      <c r="AW254" s="11" t="s">
        <v>39</v>
      </c>
      <c r="AX254" s="11" t="s">
        <v>24</v>
      </c>
      <c r="AY254" s="214" t="s">
        <v>149</v>
      </c>
    </row>
    <row r="255" spans="2:65" s="1" customFormat="1" ht="22.5" customHeight="1">
      <c r="B255" s="39"/>
      <c r="C255" s="191" t="s">
        <v>538</v>
      </c>
      <c r="D255" s="191" t="s">
        <v>152</v>
      </c>
      <c r="E255" s="192" t="s">
        <v>539</v>
      </c>
      <c r="F255" s="193" t="s">
        <v>540</v>
      </c>
      <c r="G255" s="194" t="s">
        <v>301</v>
      </c>
      <c r="H255" s="195">
        <v>1</v>
      </c>
      <c r="I255" s="196"/>
      <c r="J255" s="197">
        <f>ROUND(I255*H255,2)</f>
        <v>0</v>
      </c>
      <c r="K255" s="193" t="s">
        <v>22</v>
      </c>
      <c r="L255" s="59"/>
      <c r="M255" s="198" t="s">
        <v>22</v>
      </c>
      <c r="N255" s="199" t="s">
        <v>46</v>
      </c>
      <c r="O255" s="40"/>
      <c r="P255" s="200">
        <f>O255*H255</f>
        <v>0</v>
      </c>
      <c r="Q255" s="200">
        <v>0</v>
      </c>
      <c r="R255" s="200">
        <f>Q255*H255</f>
        <v>0</v>
      </c>
      <c r="S255" s="200">
        <v>0</v>
      </c>
      <c r="T255" s="201">
        <f>S255*H255</f>
        <v>0</v>
      </c>
      <c r="AR255" s="22" t="s">
        <v>234</v>
      </c>
      <c r="AT255" s="22" t="s">
        <v>152</v>
      </c>
      <c r="AU255" s="22" t="s">
        <v>84</v>
      </c>
      <c r="AY255" s="22" t="s">
        <v>149</v>
      </c>
      <c r="BE255" s="202">
        <f>IF(N255="základní",J255,0)</f>
        <v>0</v>
      </c>
      <c r="BF255" s="202">
        <f>IF(N255="snížená",J255,0)</f>
        <v>0</v>
      </c>
      <c r="BG255" s="202">
        <f>IF(N255="zákl. přenesená",J255,0)</f>
        <v>0</v>
      </c>
      <c r="BH255" s="202">
        <f>IF(N255="sníž. přenesená",J255,0)</f>
        <v>0</v>
      </c>
      <c r="BI255" s="202">
        <f>IF(N255="nulová",J255,0)</f>
        <v>0</v>
      </c>
      <c r="BJ255" s="22" t="s">
        <v>24</v>
      </c>
      <c r="BK255" s="202">
        <f>ROUND(I255*H255,2)</f>
        <v>0</v>
      </c>
      <c r="BL255" s="22" t="s">
        <v>234</v>
      </c>
      <c r="BM255" s="22" t="s">
        <v>541</v>
      </c>
    </row>
    <row r="256" spans="2:51" s="11" customFormat="1" ht="13.5">
      <c r="B256" s="203"/>
      <c r="C256" s="204"/>
      <c r="D256" s="205" t="s">
        <v>159</v>
      </c>
      <c r="E256" s="206" t="s">
        <v>22</v>
      </c>
      <c r="F256" s="207" t="s">
        <v>542</v>
      </c>
      <c r="G256" s="204"/>
      <c r="H256" s="208">
        <v>1</v>
      </c>
      <c r="I256" s="209"/>
      <c r="J256" s="204"/>
      <c r="K256" s="204"/>
      <c r="L256" s="210"/>
      <c r="M256" s="211"/>
      <c r="N256" s="212"/>
      <c r="O256" s="212"/>
      <c r="P256" s="212"/>
      <c r="Q256" s="212"/>
      <c r="R256" s="212"/>
      <c r="S256" s="212"/>
      <c r="T256" s="213"/>
      <c r="AT256" s="214" t="s">
        <v>159</v>
      </c>
      <c r="AU256" s="214" t="s">
        <v>84</v>
      </c>
      <c r="AV256" s="11" t="s">
        <v>84</v>
      </c>
      <c r="AW256" s="11" t="s">
        <v>39</v>
      </c>
      <c r="AX256" s="11" t="s">
        <v>24</v>
      </c>
      <c r="AY256" s="214" t="s">
        <v>149</v>
      </c>
    </row>
    <row r="257" spans="2:65" s="1" customFormat="1" ht="22.5" customHeight="1">
      <c r="B257" s="39"/>
      <c r="C257" s="191" t="s">
        <v>543</v>
      </c>
      <c r="D257" s="191" t="s">
        <v>152</v>
      </c>
      <c r="E257" s="192" t="s">
        <v>544</v>
      </c>
      <c r="F257" s="193" t="s">
        <v>545</v>
      </c>
      <c r="G257" s="194" t="s">
        <v>546</v>
      </c>
      <c r="H257" s="195">
        <v>5.2</v>
      </c>
      <c r="I257" s="196"/>
      <c r="J257" s="197">
        <f>ROUND(I257*H257,2)</f>
        <v>0</v>
      </c>
      <c r="K257" s="193" t="s">
        <v>22</v>
      </c>
      <c r="L257" s="59"/>
      <c r="M257" s="198" t="s">
        <v>22</v>
      </c>
      <c r="N257" s="199" t="s">
        <v>46</v>
      </c>
      <c r="O257" s="40"/>
      <c r="P257" s="200">
        <f>O257*H257</f>
        <v>0</v>
      </c>
      <c r="Q257" s="200">
        <v>0</v>
      </c>
      <c r="R257" s="200">
        <f>Q257*H257</f>
        <v>0</v>
      </c>
      <c r="S257" s="200">
        <v>0</v>
      </c>
      <c r="T257" s="201">
        <f>S257*H257</f>
        <v>0</v>
      </c>
      <c r="AR257" s="22" t="s">
        <v>234</v>
      </c>
      <c r="AT257" s="22" t="s">
        <v>152</v>
      </c>
      <c r="AU257" s="22" t="s">
        <v>84</v>
      </c>
      <c r="AY257" s="22" t="s">
        <v>149</v>
      </c>
      <c r="BE257" s="202">
        <f>IF(N257="základní",J257,0)</f>
        <v>0</v>
      </c>
      <c r="BF257" s="202">
        <f>IF(N257="snížená",J257,0)</f>
        <v>0</v>
      </c>
      <c r="BG257" s="202">
        <f>IF(N257="zákl. přenesená",J257,0)</f>
        <v>0</v>
      </c>
      <c r="BH257" s="202">
        <f>IF(N257="sníž. přenesená",J257,0)</f>
        <v>0</v>
      </c>
      <c r="BI257" s="202">
        <f>IF(N257="nulová",J257,0)</f>
        <v>0</v>
      </c>
      <c r="BJ257" s="22" t="s">
        <v>24</v>
      </c>
      <c r="BK257" s="202">
        <f>ROUND(I257*H257,2)</f>
        <v>0</v>
      </c>
      <c r="BL257" s="22" t="s">
        <v>234</v>
      </c>
      <c r="BM257" s="22" t="s">
        <v>547</v>
      </c>
    </row>
    <row r="258" spans="2:51" s="11" customFormat="1" ht="13.5">
      <c r="B258" s="203"/>
      <c r="C258" s="204"/>
      <c r="D258" s="205" t="s">
        <v>159</v>
      </c>
      <c r="E258" s="206" t="s">
        <v>22</v>
      </c>
      <c r="F258" s="207" t="s">
        <v>548</v>
      </c>
      <c r="G258" s="204"/>
      <c r="H258" s="208">
        <v>5.2</v>
      </c>
      <c r="I258" s="209"/>
      <c r="J258" s="204"/>
      <c r="K258" s="204"/>
      <c r="L258" s="210"/>
      <c r="M258" s="211"/>
      <c r="N258" s="212"/>
      <c r="O258" s="212"/>
      <c r="P258" s="212"/>
      <c r="Q258" s="212"/>
      <c r="R258" s="212"/>
      <c r="S258" s="212"/>
      <c r="T258" s="213"/>
      <c r="AT258" s="214" t="s">
        <v>159</v>
      </c>
      <c r="AU258" s="214" t="s">
        <v>84</v>
      </c>
      <c r="AV258" s="11" t="s">
        <v>84</v>
      </c>
      <c r="AW258" s="11" t="s">
        <v>39</v>
      </c>
      <c r="AX258" s="11" t="s">
        <v>24</v>
      </c>
      <c r="AY258" s="214" t="s">
        <v>149</v>
      </c>
    </row>
    <row r="259" spans="2:65" s="1" customFormat="1" ht="22.5" customHeight="1">
      <c r="B259" s="39"/>
      <c r="C259" s="191" t="s">
        <v>549</v>
      </c>
      <c r="D259" s="191" t="s">
        <v>152</v>
      </c>
      <c r="E259" s="192" t="s">
        <v>550</v>
      </c>
      <c r="F259" s="193" t="s">
        <v>551</v>
      </c>
      <c r="G259" s="194" t="s">
        <v>163</v>
      </c>
      <c r="H259" s="195">
        <v>13</v>
      </c>
      <c r="I259" s="196"/>
      <c r="J259" s="197">
        <f>ROUND(I259*H259,2)</f>
        <v>0</v>
      </c>
      <c r="K259" s="193" t="s">
        <v>156</v>
      </c>
      <c r="L259" s="59"/>
      <c r="M259" s="198" t="s">
        <v>22</v>
      </c>
      <c r="N259" s="199" t="s">
        <v>46</v>
      </c>
      <c r="O259" s="40"/>
      <c r="P259" s="200">
        <f>O259*H259</f>
        <v>0</v>
      </c>
      <c r="Q259" s="200">
        <v>0</v>
      </c>
      <c r="R259" s="200">
        <f>Q259*H259</f>
        <v>0</v>
      </c>
      <c r="S259" s="200">
        <v>0</v>
      </c>
      <c r="T259" s="201">
        <f>S259*H259</f>
        <v>0</v>
      </c>
      <c r="AR259" s="22" t="s">
        <v>234</v>
      </c>
      <c r="AT259" s="22" t="s">
        <v>152</v>
      </c>
      <c r="AU259" s="22" t="s">
        <v>84</v>
      </c>
      <c r="AY259" s="22" t="s">
        <v>149</v>
      </c>
      <c r="BE259" s="202">
        <f>IF(N259="základní",J259,0)</f>
        <v>0</v>
      </c>
      <c r="BF259" s="202">
        <f>IF(N259="snížená",J259,0)</f>
        <v>0</v>
      </c>
      <c r="BG259" s="202">
        <f>IF(N259="zákl. přenesená",J259,0)</f>
        <v>0</v>
      </c>
      <c r="BH259" s="202">
        <f>IF(N259="sníž. přenesená",J259,0)</f>
        <v>0</v>
      </c>
      <c r="BI259" s="202">
        <f>IF(N259="nulová",J259,0)</f>
        <v>0</v>
      </c>
      <c r="BJ259" s="22" t="s">
        <v>24</v>
      </c>
      <c r="BK259" s="202">
        <f>ROUND(I259*H259,2)</f>
        <v>0</v>
      </c>
      <c r="BL259" s="22" t="s">
        <v>234</v>
      </c>
      <c r="BM259" s="22" t="s">
        <v>552</v>
      </c>
    </row>
    <row r="260" spans="2:65" s="1" customFormat="1" ht="22.5" customHeight="1">
      <c r="B260" s="39"/>
      <c r="C260" s="191" t="s">
        <v>553</v>
      </c>
      <c r="D260" s="191" t="s">
        <v>152</v>
      </c>
      <c r="E260" s="192" t="s">
        <v>554</v>
      </c>
      <c r="F260" s="193" t="s">
        <v>555</v>
      </c>
      <c r="G260" s="194" t="s">
        <v>476</v>
      </c>
      <c r="H260" s="240"/>
      <c r="I260" s="196"/>
      <c r="J260" s="197">
        <f>ROUND(I260*H260,2)</f>
        <v>0</v>
      </c>
      <c r="K260" s="193" t="s">
        <v>156</v>
      </c>
      <c r="L260" s="59"/>
      <c r="M260" s="198" t="s">
        <v>22</v>
      </c>
      <c r="N260" s="199" t="s">
        <v>46</v>
      </c>
      <c r="O260" s="40"/>
      <c r="P260" s="200">
        <f>O260*H260</f>
        <v>0</v>
      </c>
      <c r="Q260" s="200">
        <v>0</v>
      </c>
      <c r="R260" s="200">
        <f>Q260*H260</f>
        <v>0</v>
      </c>
      <c r="S260" s="200">
        <v>0</v>
      </c>
      <c r="T260" s="201">
        <f>S260*H260</f>
        <v>0</v>
      </c>
      <c r="AR260" s="22" t="s">
        <v>234</v>
      </c>
      <c r="AT260" s="22" t="s">
        <v>152</v>
      </c>
      <c r="AU260" s="22" t="s">
        <v>84</v>
      </c>
      <c r="AY260" s="22" t="s">
        <v>149</v>
      </c>
      <c r="BE260" s="202">
        <f>IF(N260="základní",J260,0)</f>
        <v>0</v>
      </c>
      <c r="BF260" s="202">
        <f>IF(N260="snížená",J260,0)</f>
        <v>0</v>
      </c>
      <c r="BG260" s="202">
        <f>IF(N260="zákl. přenesená",J260,0)</f>
        <v>0</v>
      </c>
      <c r="BH260" s="202">
        <f>IF(N260="sníž. přenesená",J260,0)</f>
        <v>0</v>
      </c>
      <c r="BI260" s="202">
        <f>IF(N260="nulová",J260,0)</f>
        <v>0</v>
      </c>
      <c r="BJ260" s="22" t="s">
        <v>24</v>
      </c>
      <c r="BK260" s="202">
        <f>ROUND(I260*H260,2)</f>
        <v>0</v>
      </c>
      <c r="BL260" s="22" t="s">
        <v>234</v>
      </c>
      <c r="BM260" s="22" t="s">
        <v>556</v>
      </c>
    </row>
    <row r="261" spans="2:63" s="10" customFormat="1" ht="29.85" customHeight="1">
      <c r="B261" s="174"/>
      <c r="C261" s="175"/>
      <c r="D261" s="188" t="s">
        <v>74</v>
      </c>
      <c r="E261" s="189" t="s">
        <v>557</v>
      </c>
      <c r="F261" s="189" t="s">
        <v>558</v>
      </c>
      <c r="G261" s="175"/>
      <c r="H261" s="175"/>
      <c r="I261" s="178"/>
      <c r="J261" s="190">
        <f>BK261</f>
        <v>0</v>
      </c>
      <c r="K261" s="175"/>
      <c r="L261" s="180"/>
      <c r="M261" s="181"/>
      <c r="N261" s="182"/>
      <c r="O261" s="182"/>
      <c r="P261" s="183">
        <f>SUM(P262:P264)</f>
        <v>0</v>
      </c>
      <c r="Q261" s="182"/>
      <c r="R261" s="183">
        <f>SUM(R262:R264)</f>
        <v>0</v>
      </c>
      <c r="S261" s="182"/>
      <c r="T261" s="184">
        <f>SUM(T262:T264)</f>
        <v>0</v>
      </c>
      <c r="AR261" s="185" t="s">
        <v>84</v>
      </c>
      <c r="AT261" s="186" t="s">
        <v>74</v>
      </c>
      <c r="AU261" s="186" t="s">
        <v>24</v>
      </c>
      <c r="AY261" s="185" t="s">
        <v>149</v>
      </c>
      <c r="BK261" s="187">
        <f>SUM(BK262:BK264)</f>
        <v>0</v>
      </c>
    </row>
    <row r="262" spans="2:65" s="1" customFormat="1" ht="31.5" customHeight="1">
      <c r="B262" s="39"/>
      <c r="C262" s="191" t="s">
        <v>559</v>
      </c>
      <c r="D262" s="191" t="s">
        <v>152</v>
      </c>
      <c r="E262" s="192" t="s">
        <v>560</v>
      </c>
      <c r="F262" s="193" t="s">
        <v>561</v>
      </c>
      <c r="G262" s="194" t="s">
        <v>301</v>
      </c>
      <c r="H262" s="195">
        <v>1</v>
      </c>
      <c r="I262" s="196"/>
      <c r="J262" s="197">
        <f>ROUND(I262*H262,2)</f>
        <v>0</v>
      </c>
      <c r="K262" s="193" t="s">
        <v>22</v>
      </c>
      <c r="L262" s="59"/>
      <c r="M262" s="198" t="s">
        <v>22</v>
      </c>
      <c r="N262" s="199" t="s">
        <v>46</v>
      </c>
      <c r="O262" s="40"/>
      <c r="P262" s="200">
        <f>O262*H262</f>
        <v>0</v>
      </c>
      <c r="Q262" s="200">
        <v>0</v>
      </c>
      <c r="R262" s="200">
        <f>Q262*H262</f>
        <v>0</v>
      </c>
      <c r="S262" s="200">
        <v>0</v>
      </c>
      <c r="T262" s="201">
        <f>S262*H262</f>
        <v>0</v>
      </c>
      <c r="AR262" s="22" t="s">
        <v>234</v>
      </c>
      <c r="AT262" s="22" t="s">
        <v>152</v>
      </c>
      <c r="AU262" s="22" t="s">
        <v>84</v>
      </c>
      <c r="AY262" s="22" t="s">
        <v>149</v>
      </c>
      <c r="BE262" s="202">
        <f>IF(N262="základní",J262,0)</f>
        <v>0</v>
      </c>
      <c r="BF262" s="202">
        <f>IF(N262="snížená",J262,0)</f>
        <v>0</v>
      </c>
      <c r="BG262" s="202">
        <f>IF(N262="zákl. přenesená",J262,0)</f>
        <v>0</v>
      </c>
      <c r="BH262" s="202">
        <f>IF(N262="sníž. přenesená",J262,0)</f>
        <v>0</v>
      </c>
      <c r="BI262" s="202">
        <f>IF(N262="nulová",J262,0)</f>
        <v>0</v>
      </c>
      <c r="BJ262" s="22" t="s">
        <v>24</v>
      </c>
      <c r="BK262" s="202">
        <f>ROUND(I262*H262,2)</f>
        <v>0</v>
      </c>
      <c r="BL262" s="22" t="s">
        <v>234</v>
      </c>
      <c r="BM262" s="22" t="s">
        <v>562</v>
      </c>
    </row>
    <row r="263" spans="2:51" s="11" customFormat="1" ht="13.5">
      <c r="B263" s="203"/>
      <c r="C263" s="204"/>
      <c r="D263" s="205" t="s">
        <v>159</v>
      </c>
      <c r="E263" s="206" t="s">
        <v>22</v>
      </c>
      <c r="F263" s="207" t="s">
        <v>563</v>
      </c>
      <c r="G263" s="204"/>
      <c r="H263" s="208">
        <v>1</v>
      </c>
      <c r="I263" s="209"/>
      <c r="J263" s="204"/>
      <c r="K263" s="204"/>
      <c r="L263" s="210"/>
      <c r="M263" s="211"/>
      <c r="N263" s="212"/>
      <c r="O263" s="212"/>
      <c r="P263" s="212"/>
      <c r="Q263" s="212"/>
      <c r="R263" s="212"/>
      <c r="S263" s="212"/>
      <c r="T263" s="213"/>
      <c r="AT263" s="214" t="s">
        <v>159</v>
      </c>
      <c r="AU263" s="214" t="s">
        <v>84</v>
      </c>
      <c r="AV263" s="11" t="s">
        <v>84</v>
      </c>
      <c r="AW263" s="11" t="s">
        <v>39</v>
      </c>
      <c r="AX263" s="11" t="s">
        <v>24</v>
      </c>
      <c r="AY263" s="214" t="s">
        <v>149</v>
      </c>
    </row>
    <row r="264" spans="2:65" s="1" customFormat="1" ht="22.5" customHeight="1">
      <c r="B264" s="39"/>
      <c r="C264" s="191" t="s">
        <v>564</v>
      </c>
      <c r="D264" s="191" t="s">
        <v>152</v>
      </c>
      <c r="E264" s="192" t="s">
        <v>565</v>
      </c>
      <c r="F264" s="193" t="s">
        <v>566</v>
      </c>
      <c r="G264" s="194" t="s">
        <v>476</v>
      </c>
      <c r="H264" s="240"/>
      <c r="I264" s="196"/>
      <c r="J264" s="197">
        <f>ROUND(I264*H264,2)</f>
        <v>0</v>
      </c>
      <c r="K264" s="193" t="s">
        <v>156</v>
      </c>
      <c r="L264" s="59"/>
      <c r="M264" s="198" t="s">
        <v>22</v>
      </c>
      <c r="N264" s="199" t="s">
        <v>46</v>
      </c>
      <c r="O264" s="40"/>
      <c r="P264" s="200">
        <f>O264*H264</f>
        <v>0</v>
      </c>
      <c r="Q264" s="200">
        <v>0</v>
      </c>
      <c r="R264" s="200">
        <f>Q264*H264</f>
        <v>0</v>
      </c>
      <c r="S264" s="200">
        <v>0</v>
      </c>
      <c r="T264" s="201">
        <f>S264*H264</f>
        <v>0</v>
      </c>
      <c r="AR264" s="22" t="s">
        <v>234</v>
      </c>
      <c r="AT264" s="22" t="s">
        <v>152</v>
      </c>
      <c r="AU264" s="22" t="s">
        <v>84</v>
      </c>
      <c r="AY264" s="22" t="s">
        <v>149</v>
      </c>
      <c r="BE264" s="202">
        <f>IF(N264="základní",J264,0)</f>
        <v>0</v>
      </c>
      <c r="BF264" s="202">
        <f>IF(N264="snížená",J264,0)</f>
        <v>0</v>
      </c>
      <c r="BG264" s="202">
        <f>IF(N264="zákl. přenesená",J264,0)</f>
        <v>0</v>
      </c>
      <c r="BH264" s="202">
        <f>IF(N264="sníž. přenesená",J264,0)</f>
        <v>0</v>
      </c>
      <c r="BI264" s="202">
        <f>IF(N264="nulová",J264,0)</f>
        <v>0</v>
      </c>
      <c r="BJ264" s="22" t="s">
        <v>24</v>
      </c>
      <c r="BK264" s="202">
        <f>ROUND(I264*H264,2)</f>
        <v>0</v>
      </c>
      <c r="BL264" s="22" t="s">
        <v>234</v>
      </c>
      <c r="BM264" s="22" t="s">
        <v>567</v>
      </c>
    </row>
    <row r="265" spans="2:63" s="10" customFormat="1" ht="29.85" customHeight="1">
      <c r="B265" s="174"/>
      <c r="C265" s="175"/>
      <c r="D265" s="188" t="s">
        <v>74</v>
      </c>
      <c r="E265" s="189" t="s">
        <v>568</v>
      </c>
      <c r="F265" s="189" t="s">
        <v>569</v>
      </c>
      <c r="G265" s="175"/>
      <c r="H265" s="175"/>
      <c r="I265" s="178"/>
      <c r="J265" s="190">
        <f>BK265</f>
        <v>0</v>
      </c>
      <c r="K265" s="175"/>
      <c r="L265" s="180"/>
      <c r="M265" s="181"/>
      <c r="N265" s="182"/>
      <c r="O265" s="182"/>
      <c r="P265" s="183">
        <f>SUM(P266:P277)</f>
        <v>0</v>
      </c>
      <c r="Q265" s="182"/>
      <c r="R265" s="183">
        <f>SUM(R266:R277)</f>
        <v>5.906321930000001</v>
      </c>
      <c r="S265" s="182"/>
      <c r="T265" s="184">
        <f>SUM(T266:T277)</f>
        <v>0</v>
      </c>
      <c r="AR265" s="185" t="s">
        <v>84</v>
      </c>
      <c r="AT265" s="186" t="s">
        <v>74</v>
      </c>
      <c r="AU265" s="186" t="s">
        <v>24</v>
      </c>
      <c r="AY265" s="185" t="s">
        <v>149</v>
      </c>
      <c r="BK265" s="187">
        <f>SUM(BK266:BK277)</f>
        <v>0</v>
      </c>
    </row>
    <row r="266" spans="2:65" s="1" customFormat="1" ht="22.5" customHeight="1">
      <c r="B266" s="39"/>
      <c r="C266" s="191" t="s">
        <v>570</v>
      </c>
      <c r="D266" s="191" t="s">
        <v>152</v>
      </c>
      <c r="E266" s="192" t="s">
        <v>571</v>
      </c>
      <c r="F266" s="193" t="s">
        <v>572</v>
      </c>
      <c r="G266" s="194" t="s">
        <v>181</v>
      </c>
      <c r="H266" s="195">
        <v>44.385</v>
      </c>
      <c r="I266" s="196"/>
      <c r="J266" s="197">
        <f>ROUND(I266*H266,2)</f>
        <v>0</v>
      </c>
      <c r="K266" s="193" t="s">
        <v>156</v>
      </c>
      <c r="L266" s="59"/>
      <c r="M266" s="198" t="s">
        <v>22</v>
      </c>
      <c r="N266" s="199" t="s">
        <v>46</v>
      </c>
      <c r="O266" s="40"/>
      <c r="P266" s="200">
        <f>O266*H266</f>
        <v>0</v>
      </c>
      <c r="Q266" s="200">
        <v>0.004</v>
      </c>
      <c r="R266" s="200">
        <f>Q266*H266</f>
        <v>0.17754</v>
      </c>
      <c r="S266" s="200">
        <v>0</v>
      </c>
      <c r="T266" s="201">
        <f>S266*H266</f>
        <v>0</v>
      </c>
      <c r="AR266" s="22" t="s">
        <v>234</v>
      </c>
      <c r="AT266" s="22" t="s">
        <v>152</v>
      </c>
      <c r="AU266" s="22" t="s">
        <v>84</v>
      </c>
      <c r="AY266" s="22" t="s">
        <v>149</v>
      </c>
      <c r="BE266" s="202">
        <f>IF(N266="základní",J266,0)</f>
        <v>0</v>
      </c>
      <c r="BF266" s="202">
        <f>IF(N266="snížená",J266,0)</f>
        <v>0</v>
      </c>
      <c r="BG266" s="202">
        <f>IF(N266="zákl. přenesená",J266,0)</f>
        <v>0</v>
      </c>
      <c r="BH266" s="202">
        <f>IF(N266="sníž. přenesená",J266,0)</f>
        <v>0</v>
      </c>
      <c r="BI266" s="202">
        <f>IF(N266="nulová",J266,0)</f>
        <v>0</v>
      </c>
      <c r="BJ266" s="22" t="s">
        <v>24</v>
      </c>
      <c r="BK266" s="202">
        <f>ROUND(I266*H266,2)</f>
        <v>0</v>
      </c>
      <c r="BL266" s="22" t="s">
        <v>234</v>
      </c>
      <c r="BM266" s="22" t="s">
        <v>573</v>
      </c>
    </row>
    <row r="267" spans="2:51" s="11" customFormat="1" ht="13.5">
      <c r="B267" s="203"/>
      <c r="C267" s="204"/>
      <c r="D267" s="205" t="s">
        <v>159</v>
      </c>
      <c r="E267" s="206" t="s">
        <v>22</v>
      </c>
      <c r="F267" s="207" t="s">
        <v>574</v>
      </c>
      <c r="G267" s="204"/>
      <c r="H267" s="208">
        <v>44.385</v>
      </c>
      <c r="I267" s="209"/>
      <c r="J267" s="204"/>
      <c r="K267" s="204"/>
      <c r="L267" s="210"/>
      <c r="M267" s="211"/>
      <c r="N267" s="212"/>
      <c r="O267" s="212"/>
      <c r="P267" s="212"/>
      <c r="Q267" s="212"/>
      <c r="R267" s="212"/>
      <c r="S267" s="212"/>
      <c r="T267" s="213"/>
      <c r="AT267" s="214" t="s">
        <v>159</v>
      </c>
      <c r="AU267" s="214" t="s">
        <v>84</v>
      </c>
      <c r="AV267" s="11" t="s">
        <v>84</v>
      </c>
      <c r="AW267" s="11" t="s">
        <v>39</v>
      </c>
      <c r="AX267" s="11" t="s">
        <v>24</v>
      </c>
      <c r="AY267" s="214" t="s">
        <v>149</v>
      </c>
    </row>
    <row r="268" spans="2:65" s="1" customFormat="1" ht="22.5" customHeight="1">
      <c r="B268" s="39"/>
      <c r="C268" s="230" t="s">
        <v>575</v>
      </c>
      <c r="D268" s="230" t="s">
        <v>268</v>
      </c>
      <c r="E268" s="231" t="s">
        <v>576</v>
      </c>
      <c r="F268" s="232" t="s">
        <v>577</v>
      </c>
      <c r="G268" s="233" t="s">
        <v>181</v>
      </c>
      <c r="H268" s="234">
        <v>48.824</v>
      </c>
      <c r="I268" s="235"/>
      <c r="J268" s="236">
        <f>ROUND(I268*H268,2)</f>
        <v>0</v>
      </c>
      <c r="K268" s="232" t="s">
        <v>156</v>
      </c>
      <c r="L268" s="237"/>
      <c r="M268" s="238" t="s">
        <v>22</v>
      </c>
      <c r="N268" s="239" t="s">
        <v>46</v>
      </c>
      <c r="O268" s="40"/>
      <c r="P268" s="200">
        <f>O268*H268</f>
        <v>0</v>
      </c>
      <c r="Q268" s="200">
        <v>0.072</v>
      </c>
      <c r="R268" s="200">
        <f>Q268*H268</f>
        <v>3.515328</v>
      </c>
      <c r="S268" s="200">
        <v>0</v>
      </c>
      <c r="T268" s="201">
        <f>S268*H268</f>
        <v>0</v>
      </c>
      <c r="AR268" s="22" t="s">
        <v>307</v>
      </c>
      <c r="AT268" s="22" t="s">
        <v>268</v>
      </c>
      <c r="AU268" s="22" t="s">
        <v>84</v>
      </c>
      <c r="AY268" s="22" t="s">
        <v>149</v>
      </c>
      <c r="BE268" s="202">
        <f>IF(N268="základní",J268,0)</f>
        <v>0</v>
      </c>
      <c r="BF268" s="202">
        <f>IF(N268="snížená",J268,0)</f>
        <v>0</v>
      </c>
      <c r="BG268" s="202">
        <f>IF(N268="zákl. přenesená",J268,0)</f>
        <v>0</v>
      </c>
      <c r="BH268" s="202">
        <f>IF(N268="sníž. přenesená",J268,0)</f>
        <v>0</v>
      </c>
      <c r="BI268" s="202">
        <f>IF(N268="nulová",J268,0)</f>
        <v>0</v>
      </c>
      <c r="BJ268" s="22" t="s">
        <v>24</v>
      </c>
      <c r="BK268" s="202">
        <f>ROUND(I268*H268,2)</f>
        <v>0</v>
      </c>
      <c r="BL268" s="22" t="s">
        <v>234</v>
      </c>
      <c r="BM268" s="22" t="s">
        <v>578</v>
      </c>
    </row>
    <row r="269" spans="2:51" s="11" customFormat="1" ht="13.5">
      <c r="B269" s="203"/>
      <c r="C269" s="204"/>
      <c r="D269" s="205" t="s">
        <v>159</v>
      </c>
      <c r="E269" s="204"/>
      <c r="F269" s="207" t="s">
        <v>579</v>
      </c>
      <c r="G269" s="204"/>
      <c r="H269" s="208">
        <v>48.824</v>
      </c>
      <c r="I269" s="209"/>
      <c r="J269" s="204"/>
      <c r="K269" s="204"/>
      <c r="L269" s="210"/>
      <c r="M269" s="211"/>
      <c r="N269" s="212"/>
      <c r="O269" s="212"/>
      <c r="P269" s="212"/>
      <c r="Q269" s="212"/>
      <c r="R269" s="212"/>
      <c r="S269" s="212"/>
      <c r="T269" s="213"/>
      <c r="AT269" s="214" t="s">
        <v>159</v>
      </c>
      <c r="AU269" s="214" t="s">
        <v>84</v>
      </c>
      <c r="AV269" s="11" t="s">
        <v>84</v>
      </c>
      <c r="AW269" s="11" t="s">
        <v>6</v>
      </c>
      <c r="AX269" s="11" t="s">
        <v>24</v>
      </c>
      <c r="AY269" s="214" t="s">
        <v>149</v>
      </c>
    </row>
    <row r="270" spans="2:65" s="1" customFormat="1" ht="31.5" customHeight="1">
      <c r="B270" s="39"/>
      <c r="C270" s="191" t="s">
        <v>580</v>
      </c>
      <c r="D270" s="191" t="s">
        <v>152</v>
      </c>
      <c r="E270" s="192" t="s">
        <v>581</v>
      </c>
      <c r="F270" s="193" t="s">
        <v>582</v>
      </c>
      <c r="G270" s="194" t="s">
        <v>181</v>
      </c>
      <c r="H270" s="195">
        <v>58.399</v>
      </c>
      <c r="I270" s="196"/>
      <c r="J270" s="197">
        <f>ROUND(I270*H270,2)</f>
        <v>0</v>
      </c>
      <c r="K270" s="193" t="s">
        <v>156</v>
      </c>
      <c r="L270" s="59"/>
      <c r="M270" s="198" t="s">
        <v>22</v>
      </c>
      <c r="N270" s="199" t="s">
        <v>46</v>
      </c>
      <c r="O270" s="40"/>
      <c r="P270" s="200">
        <f>O270*H270</f>
        <v>0</v>
      </c>
      <c r="Q270" s="200">
        <v>0.00367</v>
      </c>
      <c r="R270" s="200">
        <f>Q270*H270</f>
        <v>0.21432433</v>
      </c>
      <c r="S270" s="200">
        <v>0</v>
      </c>
      <c r="T270" s="201">
        <f>S270*H270</f>
        <v>0</v>
      </c>
      <c r="AR270" s="22" t="s">
        <v>234</v>
      </c>
      <c r="AT270" s="22" t="s">
        <v>152</v>
      </c>
      <c r="AU270" s="22" t="s">
        <v>84</v>
      </c>
      <c r="AY270" s="22" t="s">
        <v>149</v>
      </c>
      <c r="BE270" s="202">
        <f>IF(N270="základní",J270,0)</f>
        <v>0</v>
      </c>
      <c r="BF270" s="202">
        <f>IF(N270="snížená",J270,0)</f>
        <v>0</v>
      </c>
      <c r="BG270" s="202">
        <f>IF(N270="zákl. přenesená",J270,0)</f>
        <v>0</v>
      </c>
      <c r="BH270" s="202">
        <f>IF(N270="sníž. přenesená",J270,0)</f>
        <v>0</v>
      </c>
      <c r="BI270" s="202">
        <f>IF(N270="nulová",J270,0)</f>
        <v>0</v>
      </c>
      <c r="BJ270" s="22" t="s">
        <v>24</v>
      </c>
      <c r="BK270" s="202">
        <f>ROUND(I270*H270,2)</f>
        <v>0</v>
      </c>
      <c r="BL270" s="22" t="s">
        <v>234</v>
      </c>
      <c r="BM270" s="22" t="s">
        <v>583</v>
      </c>
    </row>
    <row r="271" spans="2:51" s="11" customFormat="1" ht="13.5">
      <c r="B271" s="203"/>
      <c r="C271" s="204"/>
      <c r="D271" s="205" t="s">
        <v>159</v>
      </c>
      <c r="E271" s="206" t="s">
        <v>22</v>
      </c>
      <c r="F271" s="207" t="s">
        <v>584</v>
      </c>
      <c r="G271" s="204"/>
      <c r="H271" s="208">
        <v>58.399</v>
      </c>
      <c r="I271" s="209"/>
      <c r="J271" s="204"/>
      <c r="K271" s="204"/>
      <c r="L271" s="210"/>
      <c r="M271" s="211"/>
      <c r="N271" s="212"/>
      <c r="O271" s="212"/>
      <c r="P271" s="212"/>
      <c r="Q271" s="212"/>
      <c r="R271" s="212"/>
      <c r="S271" s="212"/>
      <c r="T271" s="213"/>
      <c r="AT271" s="214" t="s">
        <v>159</v>
      </c>
      <c r="AU271" s="214" t="s">
        <v>84</v>
      </c>
      <c r="AV271" s="11" t="s">
        <v>84</v>
      </c>
      <c r="AW271" s="11" t="s">
        <v>39</v>
      </c>
      <c r="AX271" s="11" t="s">
        <v>24</v>
      </c>
      <c r="AY271" s="214" t="s">
        <v>149</v>
      </c>
    </row>
    <row r="272" spans="2:65" s="1" customFormat="1" ht="22.5" customHeight="1">
      <c r="B272" s="39"/>
      <c r="C272" s="230" t="s">
        <v>585</v>
      </c>
      <c r="D272" s="230" t="s">
        <v>268</v>
      </c>
      <c r="E272" s="231" t="s">
        <v>586</v>
      </c>
      <c r="F272" s="232" t="s">
        <v>587</v>
      </c>
      <c r="G272" s="233" t="s">
        <v>181</v>
      </c>
      <c r="H272" s="234">
        <v>64.239</v>
      </c>
      <c r="I272" s="235"/>
      <c r="J272" s="236">
        <f>ROUND(I272*H272,2)</f>
        <v>0</v>
      </c>
      <c r="K272" s="232" t="s">
        <v>156</v>
      </c>
      <c r="L272" s="237"/>
      <c r="M272" s="238" t="s">
        <v>22</v>
      </c>
      <c r="N272" s="239" t="s">
        <v>46</v>
      </c>
      <c r="O272" s="40"/>
      <c r="P272" s="200">
        <f>O272*H272</f>
        <v>0</v>
      </c>
      <c r="Q272" s="200">
        <v>0.0192</v>
      </c>
      <c r="R272" s="200">
        <f>Q272*H272</f>
        <v>1.2333888</v>
      </c>
      <c r="S272" s="200">
        <v>0</v>
      </c>
      <c r="T272" s="201">
        <f>S272*H272</f>
        <v>0</v>
      </c>
      <c r="AR272" s="22" t="s">
        <v>307</v>
      </c>
      <c r="AT272" s="22" t="s">
        <v>268</v>
      </c>
      <c r="AU272" s="22" t="s">
        <v>84</v>
      </c>
      <c r="AY272" s="22" t="s">
        <v>149</v>
      </c>
      <c r="BE272" s="202">
        <f>IF(N272="základní",J272,0)</f>
        <v>0</v>
      </c>
      <c r="BF272" s="202">
        <f>IF(N272="snížená",J272,0)</f>
        <v>0</v>
      </c>
      <c r="BG272" s="202">
        <f>IF(N272="zákl. přenesená",J272,0)</f>
        <v>0</v>
      </c>
      <c r="BH272" s="202">
        <f>IF(N272="sníž. přenesená",J272,0)</f>
        <v>0</v>
      </c>
      <c r="BI272" s="202">
        <f>IF(N272="nulová",J272,0)</f>
        <v>0</v>
      </c>
      <c r="BJ272" s="22" t="s">
        <v>24</v>
      </c>
      <c r="BK272" s="202">
        <f>ROUND(I272*H272,2)</f>
        <v>0</v>
      </c>
      <c r="BL272" s="22" t="s">
        <v>234</v>
      </c>
      <c r="BM272" s="22" t="s">
        <v>588</v>
      </c>
    </row>
    <row r="273" spans="2:51" s="11" customFormat="1" ht="13.5">
      <c r="B273" s="203"/>
      <c r="C273" s="204"/>
      <c r="D273" s="205" t="s">
        <v>159</v>
      </c>
      <c r="E273" s="204"/>
      <c r="F273" s="207" t="s">
        <v>589</v>
      </c>
      <c r="G273" s="204"/>
      <c r="H273" s="208">
        <v>64.239</v>
      </c>
      <c r="I273" s="209"/>
      <c r="J273" s="204"/>
      <c r="K273" s="204"/>
      <c r="L273" s="210"/>
      <c r="M273" s="211"/>
      <c r="N273" s="212"/>
      <c r="O273" s="212"/>
      <c r="P273" s="212"/>
      <c r="Q273" s="212"/>
      <c r="R273" s="212"/>
      <c r="S273" s="212"/>
      <c r="T273" s="213"/>
      <c r="AT273" s="214" t="s">
        <v>159</v>
      </c>
      <c r="AU273" s="214" t="s">
        <v>84</v>
      </c>
      <c r="AV273" s="11" t="s">
        <v>84</v>
      </c>
      <c r="AW273" s="11" t="s">
        <v>6</v>
      </c>
      <c r="AX273" s="11" t="s">
        <v>24</v>
      </c>
      <c r="AY273" s="214" t="s">
        <v>149</v>
      </c>
    </row>
    <row r="274" spans="2:65" s="1" customFormat="1" ht="22.5" customHeight="1">
      <c r="B274" s="39"/>
      <c r="C274" s="191" t="s">
        <v>590</v>
      </c>
      <c r="D274" s="191" t="s">
        <v>152</v>
      </c>
      <c r="E274" s="192" t="s">
        <v>591</v>
      </c>
      <c r="F274" s="193" t="s">
        <v>592</v>
      </c>
      <c r="G274" s="194" t="s">
        <v>181</v>
      </c>
      <c r="H274" s="195">
        <v>102.784</v>
      </c>
      <c r="I274" s="196"/>
      <c r="J274" s="197">
        <f>ROUND(I274*H274,2)</f>
        <v>0</v>
      </c>
      <c r="K274" s="193" t="s">
        <v>156</v>
      </c>
      <c r="L274" s="59"/>
      <c r="M274" s="198" t="s">
        <v>22</v>
      </c>
      <c r="N274" s="199" t="s">
        <v>46</v>
      </c>
      <c r="O274" s="40"/>
      <c r="P274" s="200">
        <f>O274*H274</f>
        <v>0</v>
      </c>
      <c r="Q274" s="200">
        <v>0.0003</v>
      </c>
      <c r="R274" s="200">
        <f>Q274*H274</f>
        <v>0.0308352</v>
      </c>
      <c r="S274" s="200">
        <v>0</v>
      </c>
      <c r="T274" s="201">
        <f>S274*H274</f>
        <v>0</v>
      </c>
      <c r="AR274" s="22" t="s">
        <v>234</v>
      </c>
      <c r="AT274" s="22" t="s">
        <v>152</v>
      </c>
      <c r="AU274" s="22" t="s">
        <v>84</v>
      </c>
      <c r="AY274" s="22" t="s">
        <v>149</v>
      </c>
      <c r="BE274" s="202">
        <f>IF(N274="základní",J274,0)</f>
        <v>0</v>
      </c>
      <c r="BF274" s="202">
        <f>IF(N274="snížená",J274,0)</f>
        <v>0</v>
      </c>
      <c r="BG274" s="202">
        <f>IF(N274="zákl. přenesená",J274,0)</f>
        <v>0</v>
      </c>
      <c r="BH274" s="202">
        <f>IF(N274="sníž. přenesená",J274,0)</f>
        <v>0</v>
      </c>
      <c r="BI274" s="202">
        <f>IF(N274="nulová",J274,0)</f>
        <v>0</v>
      </c>
      <c r="BJ274" s="22" t="s">
        <v>24</v>
      </c>
      <c r="BK274" s="202">
        <f>ROUND(I274*H274,2)</f>
        <v>0</v>
      </c>
      <c r="BL274" s="22" t="s">
        <v>234</v>
      </c>
      <c r="BM274" s="22" t="s">
        <v>593</v>
      </c>
    </row>
    <row r="275" spans="2:51" s="11" customFormat="1" ht="13.5">
      <c r="B275" s="203"/>
      <c r="C275" s="204"/>
      <c r="D275" s="205" t="s">
        <v>159</v>
      </c>
      <c r="E275" s="206" t="s">
        <v>22</v>
      </c>
      <c r="F275" s="207" t="s">
        <v>594</v>
      </c>
      <c r="G275" s="204"/>
      <c r="H275" s="208">
        <v>102.784</v>
      </c>
      <c r="I275" s="209"/>
      <c r="J275" s="204"/>
      <c r="K275" s="204"/>
      <c r="L275" s="210"/>
      <c r="M275" s="211"/>
      <c r="N275" s="212"/>
      <c r="O275" s="212"/>
      <c r="P275" s="212"/>
      <c r="Q275" s="212"/>
      <c r="R275" s="212"/>
      <c r="S275" s="212"/>
      <c r="T275" s="213"/>
      <c r="AT275" s="214" t="s">
        <v>159</v>
      </c>
      <c r="AU275" s="214" t="s">
        <v>84</v>
      </c>
      <c r="AV275" s="11" t="s">
        <v>84</v>
      </c>
      <c r="AW275" s="11" t="s">
        <v>39</v>
      </c>
      <c r="AX275" s="11" t="s">
        <v>24</v>
      </c>
      <c r="AY275" s="214" t="s">
        <v>149</v>
      </c>
    </row>
    <row r="276" spans="2:65" s="1" customFormat="1" ht="22.5" customHeight="1">
      <c r="B276" s="39"/>
      <c r="C276" s="191" t="s">
        <v>595</v>
      </c>
      <c r="D276" s="191" t="s">
        <v>152</v>
      </c>
      <c r="E276" s="192" t="s">
        <v>596</v>
      </c>
      <c r="F276" s="193" t="s">
        <v>597</v>
      </c>
      <c r="G276" s="194" t="s">
        <v>181</v>
      </c>
      <c r="H276" s="195">
        <v>102.784</v>
      </c>
      <c r="I276" s="196"/>
      <c r="J276" s="197">
        <f>ROUND(I276*H276,2)</f>
        <v>0</v>
      </c>
      <c r="K276" s="193" t="s">
        <v>156</v>
      </c>
      <c r="L276" s="59"/>
      <c r="M276" s="198" t="s">
        <v>22</v>
      </c>
      <c r="N276" s="199" t="s">
        <v>46</v>
      </c>
      <c r="O276" s="40"/>
      <c r="P276" s="200">
        <f>O276*H276</f>
        <v>0</v>
      </c>
      <c r="Q276" s="200">
        <v>0.00715</v>
      </c>
      <c r="R276" s="200">
        <f>Q276*H276</f>
        <v>0.7349056</v>
      </c>
      <c r="S276" s="200">
        <v>0</v>
      </c>
      <c r="T276" s="201">
        <f>S276*H276</f>
        <v>0</v>
      </c>
      <c r="AR276" s="22" t="s">
        <v>234</v>
      </c>
      <c r="AT276" s="22" t="s">
        <v>152</v>
      </c>
      <c r="AU276" s="22" t="s">
        <v>84</v>
      </c>
      <c r="AY276" s="22" t="s">
        <v>149</v>
      </c>
      <c r="BE276" s="202">
        <f>IF(N276="základní",J276,0)</f>
        <v>0</v>
      </c>
      <c r="BF276" s="202">
        <f>IF(N276="snížená",J276,0)</f>
        <v>0</v>
      </c>
      <c r="BG276" s="202">
        <f>IF(N276="zákl. přenesená",J276,0)</f>
        <v>0</v>
      </c>
      <c r="BH276" s="202">
        <f>IF(N276="sníž. přenesená",J276,0)</f>
        <v>0</v>
      </c>
      <c r="BI276" s="202">
        <f>IF(N276="nulová",J276,0)</f>
        <v>0</v>
      </c>
      <c r="BJ276" s="22" t="s">
        <v>24</v>
      </c>
      <c r="BK276" s="202">
        <f>ROUND(I276*H276,2)</f>
        <v>0</v>
      </c>
      <c r="BL276" s="22" t="s">
        <v>234</v>
      </c>
      <c r="BM276" s="22" t="s">
        <v>598</v>
      </c>
    </row>
    <row r="277" spans="2:65" s="1" customFormat="1" ht="22.5" customHeight="1">
      <c r="B277" s="39"/>
      <c r="C277" s="191" t="s">
        <v>599</v>
      </c>
      <c r="D277" s="191" t="s">
        <v>152</v>
      </c>
      <c r="E277" s="192" t="s">
        <v>600</v>
      </c>
      <c r="F277" s="193" t="s">
        <v>601</v>
      </c>
      <c r="G277" s="194" t="s">
        <v>476</v>
      </c>
      <c r="H277" s="240"/>
      <c r="I277" s="196"/>
      <c r="J277" s="197">
        <f>ROUND(I277*H277,2)</f>
        <v>0</v>
      </c>
      <c r="K277" s="193" t="s">
        <v>156</v>
      </c>
      <c r="L277" s="59"/>
      <c r="M277" s="198" t="s">
        <v>22</v>
      </c>
      <c r="N277" s="199" t="s">
        <v>46</v>
      </c>
      <c r="O277" s="40"/>
      <c r="P277" s="200">
        <f>O277*H277</f>
        <v>0</v>
      </c>
      <c r="Q277" s="200">
        <v>0</v>
      </c>
      <c r="R277" s="200">
        <f>Q277*H277</f>
        <v>0</v>
      </c>
      <c r="S277" s="200">
        <v>0</v>
      </c>
      <c r="T277" s="201">
        <f>S277*H277</f>
        <v>0</v>
      </c>
      <c r="AR277" s="22" t="s">
        <v>234</v>
      </c>
      <c r="AT277" s="22" t="s">
        <v>152</v>
      </c>
      <c r="AU277" s="22" t="s">
        <v>84</v>
      </c>
      <c r="AY277" s="22" t="s">
        <v>149</v>
      </c>
      <c r="BE277" s="202">
        <f>IF(N277="základní",J277,0)</f>
        <v>0</v>
      </c>
      <c r="BF277" s="202">
        <f>IF(N277="snížená",J277,0)</f>
        <v>0</v>
      </c>
      <c r="BG277" s="202">
        <f>IF(N277="zákl. přenesená",J277,0)</f>
        <v>0</v>
      </c>
      <c r="BH277" s="202">
        <f>IF(N277="sníž. přenesená",J277,0)</f>
        <v>0</v>
      </c>
      <c r="BI277" s="202">
        <f>IF(N277="nulová",J277,0)</f>
        <v>0</v>
      </c>
      <c r="BJ277" s="22" t="s">
        <v>24</v>
      </c>
      <c r="BK277" s="202">
        <f>ROUND(I277*H277,2)</f>
        <v>0</v>
      </c>
      <c r="BL277" s="22" t="s">
        <v>234</v>
      </c>
      <c r="BM277" s="22" t="s">
        <v>602</v>
      </c>
    </row>
    <row r="278" spans="2:63" s="10" customFormat="1" ht="29.85" customHeight="1">
      <c r="B278" s="174"/>
      <c r="C278" s="175"/>
      <c r="D278" s="188" t="s">
        <v>74</v>
      </c>
      <c r="E278" s="189" t="s">
        <v>603</v>
      </c>
      <c r="F278" s="189" t="s">
        <v>604</v>
      </c>
      <c r="G278" s="175"/>
      <c r="H278" s="175"/>
      <c r="I278" s="178"/>
      <c r="J278" s="190">
        <f>BK278</f>
        <v>0</v>
      </c>
      <c r="K278" s="175"/>
      <c r="L278" s="180"/>
      <c r="M278" s="181"/>
      <c r="N278" s="182"/>
      <c r="O278" s="182"/>
      <c r="P278" s="183">
        <f>SUM(P279:P288)</f>
        <v>0</v>
      </c>
      <c r="Q278" s="182"/>
      <c r="R278" s="183">
        <f>SUM(R279:R288)</f>
        <v>0.29004753000000005</v>
      </c>
      <c r="S278" s="182"/>
      <c r="T278" s="184">
        <f>SUM(T279:T288)</f>
        <v>0.035</v>
      </c>
      <c r="AR278" s="185" t="s">
        <v>84</v>
      </c>
      <c r="AT278" s="186" t="s">
        <v>74</v>
      </c>
      <c r="AU278" s="186" t="s">
        <v>24</v>
      </c>
      <c r="AY278" s="185" t="s">
        <v>149</v>
      </c>
      <c r="BK278" s="187">
        <f>SUM(BK279:BK288)</f>
        <v>0</v>
      </c>
    </row>
    <row r="279" spans="2:65" s="1" customFormat="1" ht="22.5" customHeight="1">
      <c r="B279" s="39"/>
      <c r="C279" s="191" t="s">
        <v>605</v>
      </c>
      <c r="D279" s="191" t="s">
        <v>152</v>
      </c>
      <c r="E279" s="192" t="s">
        <v>606</v>
      </c>
      <c r="F279" s="193" t="s">
        <v>607</v>
      </c>
      <c r="G279" s="194" t="s">
        <v>181</v>
      </c>
      <c r="H279" s="195">
        <v>35.679</v>
      </c>
      <c r="I279" s="196"/>
      <c r="J279" s="197">
        <f>ROUND(I279*H279,2)</f>
        <v>0</v>
      </c>
      <c r="K279" s="193" t="s">
        <v>156</v>
      </c>
      <c r="L279" s="59"/>
      <c r="M279" s="198" t="s">
        <v>22</v>
      </c>
      <c r="N279" s="199" t="s">
        <v>46</v>
      </c>
      <c r="O279" s="40"/>
      <c r="P279" s="200">
        <f>O279*H279</f>
        <v>0</v>
      </c>
      <c r="Q279" s="200">
        <v>3E-05</v>
      </c>
      <c r="R279" s="200">
        <f>Q279*H279</f>
        <v>0.0010703700000000002</v>
      </c>
      <c r="S279" s="200">
        <v>0</v>
      </c>
      <c r="T279" s="201">
        <f>S279*H279</f>
        <v>0</v>
      </c>
      <c r="AR279" s="22" t="s">
        <v>234</v>
      </c>
      <c r="AT279" s="22" t="s">
        <v>152</v>
      </c>
      <c r="AU279" s="22" t="s">
        <v>84</v>
      </c>
      <c r="AY279" s="22" t="s">
        <v>149</v>
      </c>
      <c r="BE279" s="202">
        <f>IF(N279="základní",J279,0)</f>
        <v>0</v>
      </c>
      <c r="BF279" s="202">
        <f>IF(N279="snížená",J279,0)</f>
        <v>0</v>
      </c>
      <c r="BG279" s="202">
        <f>IF(N279="zákl. přenesená",J279,0)</f>
        <v>0</v>
      </c>
      <c r="BH279" s="202">
        <f>IF(N279="sníž. přenesená",J279,0)</f>
        <v>0</v>
      </c>
      <c r="BI279" s="202">
        <f>IF(N279="nulová",J279,0)</f>
        <v>0</v>
      </c>
      <c r="BJ279" s="22" t="s">
        <v>24</v>
      </c>
      <c r="BK279" s="202">
        <f>ROUND(I279*H279,2)</f>
        <v>0</v>
      </c>
      <c r="BL279" s="22" t="s">
        <v>234</v>
      </c>
      <c r="BM279" s="22" t="s">
        <v>608</v>
      </c>
    </row>
    <row r="280" spans="2:65" s="1" customFormat="1" ht="22.5" customHeight="1">
      <c r="B280" s="39"/>
      <c r="C280" s="191" t="s">
        <v>609</v>
      </c>
      <c r="D280" s="191" t="s">
        <v>152</v>
      </c>
      <c r="E280" s="192" t="s">
        <v>610</v>
      </c>
      <c r="F280" s="193" t="s">
        <v>611</v>
      </c>
      <c r="G280" s="194" t="s">
        <v>181</v>
      </c>
      <c r="H280" s="195">
        <v>35.679</v>
      </c>
      <c r="I280" s="196"/>
      <c r="J280" s="197">
        <f>ROUND(I280*H280,2)</f>
        <v>0</v>
      </c>
      <c r="K280" s="193" t="s">
        <v>156</v>
      </c>
      <c r="L280" s="59"/>
      <c r="M280" s="198" t="s">
        <v>22</v>
      </c>
      <c r="N280" s="199" t="s">
        <v>46</v>
      </c>
      <c r="O280" s="40"/>
      <c r="P280" s="200">
        <f>O280*H280</f>
        <v>0</v>
      </c>
      <c r="Q280" s="200">
        <v>0.00455</v>
      </c>
      <c r="R280" s="200">
        <f>Q280*H280</f>
        <v>0.16233945000000002</v>
      </c>
      <c r="S280" s="200">
        <v>0</v>
      </c>
      <c r="T280" s="201">
        <f>S280*H280</f>
        <v>0</v>
      </c>
      <c r="AR280" s="22" t="s">
        <v>234</v>
      </c>
      <c r="AT280" s="22" t="s">
        <v>152</v>
      </c>
      <c r="AU280" s="22" t="s">
        <v>84</v>
      </c>
      <c r="AY280" s="22" t="s">
        <v>149</v>
      </c>
      <c r="BE280" s="202">
        <f>IF(N280="základní",J280,0)</f>
        <v>0</v>
      </c>
      <c r="BF280" s="202">
        <f>IF(N280="snížená",J280,0)</f>
        <v>0</v>
      </c>
      <c r="BG280" s="202">
        <f>IF(N280="zákl. přenesená",J280,0)</f>
        <v>0</v>
      </c>
      <c r="BH280" s="202">
        <f>IF(N280="sníž. přenesená",J280,0)</f>
        <v>0</v>
      </c>
      <c r="BI280" s="202">
        <f>IF(N280="nulová",J280,0)</f>
        <v>0</v>
      </c>
      <c r="BJ280" s="22" t="s">
        <v>24</v>
      </c>
      <c r="BK280" s="202">
        <f>ROUND(I280*H280,2)</f>
        <v>0</v>
      </c>
      <c r="BL280" s="22" t="s">
        <v>234</v>
      </c>
      <c r="BM280" s="22" t="s">
        <v>612</v>
      </c>
    </row>
    <row r="281" spans="2:65" s="1" customFormat="1" ht="22.5" customHeight="1">
      <c r="B281" s="39"/>
      <c r="C281" s="191" t="s">
        <v>613</v>
      </c>
      <c r="D281" s="191" t="s">
        <v>152</v>
      </c>
      <c r="E281" s="192" t="s">
        <v>614</v>
      </c>
      <c r="F281" s="193" t="s">
        <v>615</v>
      </c>
      <c r="G281" s="194" t="s">
        <v>163</v>
      </c>
      <c r="H281" s="195">
        <v>3.5</v>
      </c>
      <c r="I281" s="196"/>
      <c r="J281" s="197">
        <f>ROUND(I281*H281,2)</f>
        <v>0</v>
      </c>
      <c r="K281" s="193" t="s">
        <v>156</v>
      </c>
      <c r="L281" s="59"/>
      <c r="M281" s="198" t="s">
        <v>22</v>
      </c>
      <c r="N281" s="199" t="s">
        <v>46</v>
      </c>
      <c r="O281" s="40"/>
      <c r="P281" s="200">
        <f>O281*H281</f>
        <v>0</v>
      </c>
      <c r="Q281" s="200">
        <v>0.00139</v>
      </c>
      <c r="R281" s="200">
        <f>Q281*H281</f>
        <v>0.0048649999999999995</v>
      </c>
      <c r="S281" s="200">
        <v>0.01</v>
      </c>
      <c r="T281" s="201">
        <f>S281*H281</f>
        <v>0.035</v>
      </c>
      <c r="AR281" s="22" t="s">
        <v>234</v>
      </c>
      <c r="AT281" s="22" t="s">
        <v>152</v>
      </c>
      <c r="AU281" s="22" t="s">
        <v>84</v>
      </c>
      <c r="AY281" s="22" t="s">
        <v>149</v>
      </c>
      <c r="BE281" s="202">
        <f>IF(N281="základní",J281,0)</f>
        <v>0</v>
      </c>
      <c r="BF281" s="202">
        <f>IF(N281="snížená",J281,0)</f>
        <v>0</v>
      </c>
      <c r="BG281" s="202">
        <f>IF(N281="zákl. přenesená",J281,0)</f>
        <v>0</v>
      </c>
      <c r="BH281" s="202">
        <f>IF(N281="sníž. přenesená",J281,0)</f>
        <v>0</v>
      </c>
      <c r="BI281" s="202">
        <f>IF(N281="nulová",J281,0)</f>
        <v>0</v>
      </c>
      <c r="BJ281" s="22" t="s">
        <v>24</v>
      </c>
      <c r="BK281" s="202">
        <f>ROUND(I281*H281,2)</f>
        <v>0</v>
      </c>
      <c r="BL281" s="22" t="s">
        <v>234</v>
      </c>
      <c r="BM281" s="22" t="s">
        <v>616</v>
      </c>
    </row>
    <row r="282" spans="2:65" s="1" customFormat="1" ht="22.5" customHeight="1">
      <c r="B282" s="39"/>
      <c r="C282" s="191" t="s">
        <v>617</v>
      </c>
      <c r="D282" s="191" t="s">
        <v>152</v>
      </c>
      <c r="E282" s="192" t="s">
        <v>618</v>
      </c>
      <c r="F282" s="193" t="s">
        <v>619</v>
      </c>
      <c r="G282" s="194" t="s">
        <v>181</v>
      </c>
      <c r="H282" s="195">
        <v>35.679</v>
      </c>
      <c r="I282" s="196"/>
      <c r="J282" s="197">
        <f>ROUND(I282*H282,2)</f>
        <v>0</v>
      </c>
      <c r="K282" s="193" t="s">
        <v>156</v>
      </c>
      <c r="L282" s="59"/>
      <c r="M282" s="198" t="s">
        <v>22</v>
      </c>
      <c r="N282" s="199" t="s">
        <v>46</v>
      </c>
      <c r="O282" s="40"/>
      <c r="P282" s="200">
        <f>O282*H282</f>
        <v>0</v>
      </c>
      <c r="Q282" s="200">
        <v>0.0003</v>
      </c>
      <c r="R282" s="200">
        <f>Q282*H282</f>
        <v>0.0107037</v>
      </c>
      <c r="S282" s="200">
        <v>0</v>
      </c>
      <c r="T282" s="201">
        <f>S282*H282</f>
        <v>0</v>
      </c>
      <c r="AR282" s="22" t="s">
        <v>234</v>
      </c>
      <c r="AT282" s="22" t="s">
        <v>152</v>
      </c>
      <c r="AU282" s="22" t="s">
        <v>84</v>
      </c>
      <c r="AY282" s="22" t="s">
        <v>149</v>
      </c>
      <c r="BE282" s="202">
        <f>IF(N282="základní",J282,0)</f>
        <v>0</v>
      </c>
      <c r="BF282" s="202">
        <f>IF(N282="snížená",J282,0)</f>
        <v>0</v>
      </c>
      <c r="BG282" s="202">
        <f>IF(N282="zákl. přenesená",J282,0)</f>
        <v>0</v>
      </c>
      <c r="BH282" s="202">
        <f>IF(N282="sníž. přenesená",J282,0)</f>
        <v>0</v>
      </c>
      <c r="BI282" s="202">
        <f>IF(N282="nulová",J282,0)</f>
        <v>0</v>
      </c>
      <c r="BJ282" s="22" t="s">
        <v>24</v>
      </c>
      <c r="BK282" s="202">
        <f>ROUND(I282*H282,2)</f>
        <v>0</v>
      </c>
      <c r="BL282" s="22" t="s">
        <v>234</v>
      </c>
      <c r="BM282" s="22" t="s">
        <v>620</v>
      </c>
    </row>
    <row r="283" spans="2:51" s="11" customFormat="1" ht="13.5">
      <c r="B283" s="203"/>
      <c r="C283" s="204"/>
      <c r="D283" s="205" t="s">
        <v>159</v>
      </c>
      <c r="E283" s="206" t="s">
        <v>22</v>
      </c>
      <c r="F283" s="207" t="s">
        <v>621</v>
      </c>
      <c r="G283" s="204"/>
      <c r="H283" s="208">
        <v>35.679</v>
      </c>
      <c r="I283" s="209"/>
      <c r="J283" s="204"/>
      <c r="K283" s="204"/>
      <c r="L283" s="210"/>
      <c r="M283" s="211"/>
      <c r="N283" s="212"/>
      <c r="O283" s="212"/>
      <c r="P283" s="212"/>
      <c r="Q283" s="212"/>
      <c r="R283" s="212"/>
      <c r="S283" s="212"/>
      <c r="T283" s="213"/>
      <c r="AT283" s="214" t="s">
        <v>159</v>
      </c>
      <c r="AU283" s="214" t="s">
        <v>84</v>
      </c>
      <c r="AV283" s="11" t="s">
        <v>84</v>
      </c>
      <c r="AW283" s="11" t="s">
        <v>39</v>
      </c>
      <c r="AX283" s="11" t="s">
        <v>24</v>
      </c>
      <c r="AY283" s="214" t="s">
        <v>149</v>
      </c>
    </row>
    <row r="284" spans="2:65" s="1" customFormat="1" ht="22.5" customHeight="1">
      <c r="B284" s="39"/>
      <c r="C284" s="230" t="s">
        <v>622</v>
      </c>
      <c r="D284" s="230" t="s">
        <v>268</v>
      </c>
      <c r="E284" s="231" t="s">
        <v>623</v>
      </c>
      <c r="F284" s="232" t="s">
        <v>624</v>
      </c>
      <c r="G284" s="233" t="s">
        <v>181</v>
      </c>
      <c r="H284" s="234">
        <v>39.247</v>
      </c>
      <c r="I284" s="235"/>
      <c r="J284" s="236">
        <f>ROUND(I284*H284,2)</f>
        <v>0</v>
      </c>
      <c r="K284" s="232" t="s">
        <v>156</v>
      </c>
      <c r="L284" s="237"/>
      <c r="M284" s="238" t="s">
        <v>22</v>
      </c>
      <c r="N284" s="239" t="s">
        <v>46</v>
      </c>
      <c r="O284" s="40"/>
      <c r="P284" s="200">
        <f>O284*H284</f>
        <v>0</v>
      </c>
      <c r="Q284" s="200">
        <v>0.00283</v>
      </c>
      <c r="R284" s="200">
        <f>Q284*H284</f>
        <v>0.11106901</v>
      </c>
      <c r="S284" s="200">
        <v>0</v>
      </c>
      <c r="T284" s="201">
        <f>S284*H284</f>
        <v>0</v>
      </c>
      <c r="AR284" s="22" t="s">
        <v>307</v>
      </c>
      <c r="AT284" s="22" t="s">
        <v>268</v>
      </c>
      <c r="AU284" s="22" t="s">
        <v>84</v>
      </c>
      <c r="AY284" s="22" t="s">
        <v>149</v>
      </c>
      <c r="BE284" s="202">
        <f>IF(N284="základní",J284,0)</f>
        <v>0</v>
      </c>
      <c r="BF284" s="202">
        <f>IF(N284="snížená",J284,0)</f>
        <v>0</v>
      </c>
      <c r="BG284" s="202">
        <f>IF(N284="zákl. přenesená",J284,0)</f>
        <v>0</v>
      </c>
      <c r="BH284" s="202">
        <f>IF(N284="sníž. přenesená",J284,0)</f>
        <v>0</v>
      </c>
      <c r="BI284" s="202">
        <f>IF(N284="nulová",J284,0)</f>
        <v>0</v>
      </c>
      <c r="BJ284" s="22" t="s">
        <v>24</v>
      </c>
      <c r="BK284" s="202">
        <f>ROUND(I284*H284,2)</f>
        <v>0</v>
      </c>
      <c r="BL284" s="22" t="s">
        <v>234</v>
      </c>
      <c r="BM284" s="22" t="s">
        <v>625</v>
      </c>
    </row>
    <row r="285" spans="2:51" s="11" customFormat="1" ht="13.5">
      <c r="B285" s="203"/>
      <c r="C285" s="204"/>
      <c r="D285" s="205" t="s">
        <v>159</v>
      </c>
      <c r="E285" s="204"/>
      <c r="F285" s="207" t="s">
        <v>626</v>
      </c>
      <c r="G285" s="204"/>
      <c r="H285" s="208">
        <v>39.247</v>
      </c>
      <c r="I285" s="209"/>
      <c r="J285" s="204"/>
      <c r="K285" s="204"/>
      <c r="L285" s="210"/>
      <c r="M285" s="211"/>
      <c r="N285" s="212"/>
      <c r="O285" s="212"/>
      <c r="P285" s="212"/>
      <c r="Q285" s="212"/>
      <c r="R285" s="212"/>
      <c r="S285" s="212"/>
      <c r="T285" s="213"/>
      <c r="AT285" s="214" t="s">
        <v>159</v>
      </c>
      <c r="AU285" s="214" t="s">
        <v>84</v>
      </c>
      <c r="AV285" s="11" t="s">
        <v>84</v>
      </c>
      <c r="AW285" s="11" t="s">
        <v>6</v>
      </c>
      <c r="AX285" s="11" t="s">
        <v>24</v>
      </c>
      <c r="AY285" s="214" t="s">
        <v>149</v>
      </c>
    </row>
    <row r="286" spans="2:65" s="1" customFormat="1" ht="22.5" customHeight="1">
      <c r="B286" s="39"/>
      <c r="C286" s="191" t="s">
        <v>627</v>
      </c>
      <c r="D286" s="191" t="s">
        <v>152</v>
      </c>
      <c r="E286" s="192" t="s">
        <v>628</v>
      </c>
      <c r="F286" s="193" t="s">
        <v>629</v>
      </c>
      <c r="G286" s="194" t="s">
        <v>212</v>
      </c>
      <c r="H286" s="195">
        <v>24.975</v>
      </c>
      <c r="I286" s="196"/>
      <c r="J286" s="197">
        <f>ROUND(I286*H286,2)</f>
        <v>0</v>
      </c>
      <c r="K286" s="193" t="s">
        <v>156</v>
      </c>
      <c r="L286" s="59"/>
      <c r="M286" s="198" t="s">
        <v>22</v>
      </c>
      <c r="N286" s="199" t="s">
        <v>46</v>
      </c>
      <c r="O286" s="40"/>
      <c r="P286" s="200">
        <f>O286*H286</f>
        <v>0</v>
      </c>
      <c r="Q286" s="200">
        <v>0</v>
      </c>
      <c r="R286" s="200">
        <f>Q286*H286</f>
        <v>0</v>
      </c>
      <c r="S286" s="200">
        <v>0</v>
      </c>
      <c r="T286" s="201">
        <f>S286*H286</f>
        <v>0</v>
      </c>
      <c r="AR286" s="22" t="s">
        <v>234</v>
      </c>
      <c r="AT286" s="22" t="s">
        <v>152</v>
      </c>
      <c r="AU286" s="22" t="s">
        <v>84</v>
      </c>
      <c r="AY286" s="22" t="s">
        <v>149</v>
      </c>
      <c r="BE286" s="202">
        <f>IF(N286="základní",J286,0)</f>
        <v>0</v>
      </c>
      <c r="BF286" s="202">
        <f>IF(N286="snížená",J286,0)</f>
        <v>0</v>
      </c>
      <c r="BG286" s="202">
        <f>IF(N286="zákl. přenesená",J286,0)</f>
        <v>0</v>
      </c>
      <c r="BH286" s="202">
        <f>IF(N286="sníž. přenesená",J286,0)</f>
        <v>0</v>
      </c>
      <c r="BI286" s="202">
        <f>IF(N286="nulová",J286,0)</f>
        <v>0</v>
      </c>
      <c r="BJ286" s="22" t="s">
        <v>24</v>
      </c>
      <c r="BK286" s="202">
        <f>ROUND(I286*H286,2)</f>
        <v>0</v>
      </c>
      <c r="BL286" s="22" t="s">
        <v>234</v>
      </c>
      <c r="BM286" s="22" t="s">
        <v>630</v>
      </c>
    </row>
    <row r="287" spans="2:51" s="11" customFormat="1" ht="13.5">
      <c r="B287" s="203"/>
      <c r="C287" s="204"/>
      <c r="D287" s="205" t="s">
        <v>159</v>
      </c>
      <c r="E287" s="206" t="s">
        <v>22</v>
      </c>
      <c r="F287" s="207" t="s">
        <v>631</v>
      </c>
      <c r="G287" s="204"/>
      <c r="H287" s="208">
        <v>24.975</v>
      </c>
      <c r="I287" s="209"/>
      <c r="J287" s="204"/>
      <c r="K287" s="204"/>
      <c r="L287" s="210"/>
      <c r="M287" s="211"/>
      <c r="N287" s="212"/>
      <c r="O287" s="212"/>
      <c r="P287" s="212"/>
      <c r="Q287" s="212"/>
      <c r="R287" s="212"/>
      <c r="S287" s="212"/>
      <c r="T287" s="213"/>
      <c r="AT287" s="214" t="s">
        <v>159</v>
      </c>
      <c r="AU287" s="214" t="s">
        <v>84</v>
      </c>
      <c r="AV287" s="11" t="s">
        <v>84</v>
      </c>
      <c r="AW287" s="11" t="s">
        <v>39</v>
      </c>
      <c r="AX287" s="11" t="s">
        <v>24</v>
      </c>
      <c r="AY287" s="214" t="s">
        <v>149</v>
      </c>
    </row>
    <row r="288" spans="2:65" s="1" customFormat="1" ht="22.5" customHeight="1">
      <c r="B288" s="39"/>
      <c r="C288" s="191" t="s">
        <v>632</v>
      </c>
      <c r="D288" s="191" t="s">
        <v>152</v>
      </c>
      <c r="E288" s="192" t="s">
        <v>633</v>
      </c>
      <c r="F288" s="193" t="s">
        <v>634</v>
      </c>
      <c r="G288" s="194" t="s">
        <v>476</v>
      </c>
      <c r="H288" s="240"/>
      <c r="I288" s="196"/>
      <c r="J288" s="197">
        <f>ROUND(I288*H288,2)</f>
        <v>0</v>
      </c>
      <c r="K288" s="193" t="s">
        <v>156</v>
      </c>
      <c r="L288" s="59"/>
      <c r="M288" s="198" t="s">
        <v>22</v>
      </c>
      <c r="N288" s="199" t="s">
        <v>46</v>
      </c>
      <c r="O288" s="40"/>
      <c r="P288" s="200">
        <f>O288*H288</f>
        <v>0</v>
      </c>
      <c r="Q288" s="200">
        <v>0</v>
      </c>
      <c r="R288" s="200">
        <f>Q288*H288</f>
        <v>0</v>
      </c>
      <c r="S288" s="200">
        <v>0</v>
      </c>
      <c r="T288" s="201">
        <f>S288*H288</f>
        <v>0</v>
      </c>
      <c r="AR288" s="22" t="s">
        <v>234</v>
      </c>
      <c r="AT288" s="22" t="s">
        <v>152</v>
      </c>
      <c r="AU288" s="22" t="s">
        <v>84</v>
      </c>
      <c r="AY288" s="22" t="s">
        <v>149</v>
      </c>
      <c r="BE288" s="202">
        <f>IF(N288="základní",J288,0)</f>
        <v>0</v>
      </c>
      <c r="BF288" s="202">
        <f>IF(N288="snížená",J288,0)</f>
        <v>0</v>
      </c>
      <c r="BG288" s="202">
        <f>IF(N288="zákl. přenesená",J288,0)</f>
        <v>0</v>
      </c>
      <c r="BH288" s="202">
        <f>IF(N288="sníž. přenesená",J288,0)</f>
        <v>0</v>
      </c>
      <c r="BI288" s="202">
        <f>IF(N288="nulová",J288,0)</f>
        <v>0</v>
      </c>
      <c r="BJ288" s="22" t="s">
        <v>24</v>
      </c>
      <c r="BK288" s="202">
        <f>ROUND(I288*H288,2)</f>
        <v>0</v>
      </c>
      <c r="BL288" s="22" t="s">
        <v>234</v>
      </c>
      <c r="BM288" s="22" t="s">
        <v>635</v>
      </c>
    </row>
    <row r="289" spans="2:63" s="10" customFormat="1" ht="29.85" customHeight="1">
      <c r="B289" s="174"/>
      <c r="C289" s="175"/>
      <c r="D289" s="188" t="s">
        <v>74</v>
      </c>
      <c r="E289" s="189" t="s">
        <v>636</v>
      </c>
      <c r="F289" s="189" t="s">
        <v>637</v>
      </c>
      <c r="G289" s="175"/>
      <c r="H289" s="175"/>
      <c r="I289" s="178"/>
      <c r="J289" s="190">
        <f>BK289</f>
        <v>0</v>
      </c>
      <c r="K289" s="175"/>
      <c r="L289" s="180"/>
      <c r="M289" s="181"/>
      <c r="N289" s="182"/>
      <c r="O289" s="182"/>
      <c r="P289" s="183">
        <f>SUM(P290:P302)</f>
        <v>0</v>
      </c>
      <c r="Q289" s="182"/>
      <c r="R289" s="183">
        <f>SUM(R290:R302)</f>
        <v>2.4999158</v>
      </c>
      <c r="S289" s="182"/>
      <c r="T289" s="184">
        <f>SUM(T290:T302)</f>
        <v>0</v>
      </c>
      <c r="AR289" s="185" t="s">
        <v>84</v>
      </c>
      <c r="AT289" s="186" t="s">
        <v>74</v>
      </c>
      <c r="AU289" s="186" t="s">
        <v>24</v>
      </c>
      <c r="AY289" s="185" t="s">
        <v>149</v>
      </c>
      <c r="BK289" s="187">
        <f>SUM(BK290:BK302)</f>
        <v>0</v>
      </c>
    </row>
    <row r="290" spans="2:65" s="1" customFormat="1" ht="31.5" customHeight="1">
      <c r="B290" s="39"/>
      <c r="C290" s="191" t="s">
        <v>638</v>
      </c>
      <c r="D290" s="191" t="s">
        <v>152</v>
      </c>
      <c r="E290" s="192" t="s">
        <v>639</v>
      </c>
      <c r="F290" s="193" t="s">
        <v>640</v>
      </c>
      <c r="G290" s="194" t="s">
        <v>181</v>
      </c>
      <c r="H290" s="195">
        <v>154.033</v>
      </c>
      <c r="I290" s="196"/>
      <c r="J290" s="197">
        <f>ROUND(I290*H290,2)</f>
        <v>0</v>
      </c>
      <c r="K290" s="193" t="s">
        <v>156</v>
      </c>
      <c r="L290" s="59"/>
      <c r="M290" s="198" t="s">
        <v>22</v>
      </c>
      <c r="N290" s="199" t="s">
        <v>46</v>
      </c>
      <c r="O290" s="40"/>
      <c r="P290" s="200">
        <f>O290*H290</f>
        <v>0</v>
      </c>
      <c r="Q290" s="200">
        <v>0.003</v>
      </c>
      <c r="R290" s="200">
        <f>Q290*H290</f>
        <v>0.462099</v>
      </c>
      <c r="S290" s="200">
        <v>0</v>
      </c>
      <c r="T290" s="201">
        <f>S290*H290</f>
        <v>0</v>
      </c>
      <c r="AR290" s="22" t="s">
        <v>234</v>
      </c>
      <c r="AT290" s="22" t="s">
        <v>152</v>
      </c>
      <c r="AU290" s="22" t="s">
        <v>84</v>
      </c>
      <c r="AY290" s="22" t="s">
        <v>149</v>
      </c>
      <c r="BE290" s="202">
        <f>IF(N290="základní",J290,0)</f>
        <v>0</v>
      </c>
      <c r="BF290" s="202">
        <f>IF(N290="snížená",J290,0)</f>
        <v>0</v>
      </c>
      <c r="BG290" s="202">
        <f>IF(N290="zákl. přenesená",J290,0)</f>
        <v>0</v>
      </c>
      <c r="BH290" s="202">
        <f>IF(N290="sníž. přenesená",J290,0)</f>
        <v>0</v>
      </c>
      <c r="BI290" s="202">
        <f>IF(N290="nulová",J290,0)</f>
        <v>0</v>
      </c>
      <c r="BJ290" s="22" t="s">
        <v>24</v>
      </c>
      <c r="BK290" s="202">
        <f>ROUND(I290*H290,2)</f>
        <v>0</v>
      </c>
      <c r="BL290" s="22" t="s">
        <v>234</v>
      </c>
      <c r="BM290" s="22" t="s">
        <v>641</v>
      </c>
    </row>
    <row r="291" spans="2:51" s="11" customFormat="1" ht="27">
      <c r="B291" s="203"/>
      <c r="C291" s="204"/>
      <c r="D291" s="215" t="s">
        <v>159</v>
      </c>
      <c r="E291" s="216" t="s">
        <v>22</v>
      </c>
      <c r="F291" s="217" t="s">
        <v>642</v>
      </c>
      <c r="G291" s="204"/>
      <c r="H291" s="218">
        <v>57.925</v>
      </c>
      <c r="I291" s="209"/>
      <c r="J291" s="204"/>
      <c r="K291" s="204"/>
      <c r="L291" s="210"/>
      <c r="M291" s="211"/>
      <c r="N291" s="212"/>
      <c r="O291" s="212"/>
      <c r="P291" s="212"/>
      <c r="Q291" s="212"/>
      <c r="R291" s="212"/>
      <c r="S291" s="212"/>
      <c r="T291" s="213"/>
      <c r="AT291" s="214" t="s">
        <v>159</v>
      </c>
      <c r="AU291" s="214" t="s">
        <v>84</v>
      </c>
      <c r="AV291" s="11" t="s">
        <v>84</v>
      </c>
      <c r="AW291" s="11" t="s">
        <v>39</v>
      </c>
      <c r="AX291" s="11" t="s">
        <v>75</v>
      </c>
      <c r="AY291" s="214" t="s">
        <v>149</v>
      </c>
    </row>
    <row r="292" spans="2:51" s="11" customFormat="1" ht="13.5">
      <c r="B292" s="203"/>
      <c r="C292" s="204"/>
      <c r="D292" s="215" t="s">
        <v>159</v>
      </c>
      <c r="E292" s="216" t="s">
        <v>22</v>
      </c>
      <c r="F292" s="217" t="s">
        <v>643</v>
      </c>
      <c r="G292" s="204"/>
      <c r="H292" s="218">
        <v>-5.516</v>
      </c>
      <c r="I292" s="209"/>
      <c r="J292" s="204"/>
      <c r="K292" s="204"/>
      <c r="L292" s="210"/>
      <c r="M292" s="211"/>
      <c r="N292" s="212"/>
      <c r="O292" s="212"/>
      <c r="P292" s="212"/>
      <c r="Q292" s="212"/>
      <c r="R292" s="212"/>
      <c r="S292" s="212"/>
      <c r="T292" s="213"/>
      <c r="AT292" s="214" t="s">
        <v>159</v>
      </c>
      <c r="AU292" s="214" t="s">
        <v>84</v>
      </c>
      <c r="AV292" s="11" t="s">
        <v>84</v>
      </c>
      <c r="AW292" s="11" t="s">
        <v>39</v>
      </c>
      <c r="AX292" s="11" t="s">
        <v>75</v>
      </c>
      <c r="AY292" s="214" t="s">
        <v>149</v>
      </c>
    </row>
    <row r="293" spans="2:51" s="11" customFormat="1" ht="13.5">
      <c r="B293" s="203"/>
      <c r="C293" s="204"/>
      <c r="D293" s="215" t="s">
        <v>159</v>
      </c>
      <c r="E293" s="216" t="s">
        <v>22</v>
      </c>
      <c r="F293" s="217" t="s">
        <v>644</v>
      </c>
      <c r="G293" s="204"/>
      <c r="H293" s="218">
        <v>28.287</v>
      </c>
      <c r="I293" s="209"/>
      <c r="J293" s="204"/>
      <c r="K293" s="204"/>
      <c r="L293" s="210"/>
      <c r="M293" s="211"/>
      <c r="N293" s="212"/>
      <c r="O293" s="212"/>
      <c r="P293" s="212"/>
      <c r="Q293" s="212"/>
      <c r="R293" s="212"/>
      <c r="S293" s="212"/>
      <c r="T293" s="213"/>
      <c r="AT293" s="214" t="s">
        <v>159</v>
      </c>
      <c r="AU293" s="214" t="s">
        <v>84</v>
      </c>
      <c r="AV293" s="11" t="s">
        <v>84</v>
      </c>
      <c r="AW293" s="11" t="s">
        <v>39</v>
      </c>
      <c r="AX293" s="11" t="s">
        <v>75</v>
      </c>
      <c r="AY293" s="214" t="s">
        <v>149</v>
      </c>
    </row>
    <row r="294" spans="2:51" s="11" customFormat="1" ht="13.5">
      <c r="B294" s="203"/>
      <c r="C294" s="204"/>
      <c r="D294" s="215" t="s">
        <v>159</v>
      </c>
      <c r="E294" s="216" t="s">
        <v>22</v>
      </c>
      <c r="F294" s="217" t="s">
        <v>645</v>
      </c>
      <c r="G294" s="204"/>
      <c r="H294" s="218">
        <v>20.776</v>
      </c>
      <c r="I294" s="209"/>
      <c r="J294" s="204"/>
      <c r="K294" s="204"/>
      <c r="L294" s="210"/>
      <c r="M294" s="211"/>
      <c r="N294" s="212"/>
      <c r="O294" s="212"/>
      <c r="P294" s="212"/>
      <c r="Q294" s="212"/>
      <c r="R294" s="212"/>
      <c r="S294" s="212"/>
      <c r="T294" s="213"/>
      <c r="AT294" s="214" t="s">
        <v>159</v>
      </c>
      <c r="AU294" s="214" t="s">
        <v>84</v>
      </c>
      <c r="AV294" s="11" t="s">
        <v>84</v>
      </c>
      <c r="AW294" s="11" t="s">
        <v>39</v>
      </c>
      <c r="AX294" s="11" t="s">
        <v>75</v>
      </c>
      <c r="AY294" s="214" t="s">
        <v>149</v>
      </c>
    </row>
    <row r="295" spans="2:51" s="11" customFormat="1" ht="13.5">
      <c r="B295" s="203"/>
      <c r="C295" s="204"/>
      <c r="D295" s="215" t="s">
        <v>159</v>
      </c>
      <c r="E295" s="216" t="s">
        <v>22</v>
      </c>
      <c r="F295" s="217" t="s">
        <v>646</v>
      </c>
      <c r="G295" s="204"/>
      <c r="H295" s="218">
        <v>41.671</v>
      </c>
      <c r="I295" s="209"/>
      <c r="J295" s="204"/>
      <c r="K295" s="204"/>
      <c r="L295" s="210"/>
      <c r="M295" s="211"/>
      <c r="N295" s="212"/>
      <c r="O295" s="212"/>
      <c r="P295" s="212"/>
      <c r="Q295" s="212"/>
      <c r="R295" s="212"/>
      <c r="S295" s="212"/>
      <c r="T295" s="213"/>
      <c r="AT295" s="214" t="s">
        <v>159</v>
      </c>
      <c r="AU295" s="214" t="s">
        <v>84</v>
      </c>
      <c r="AV295" s="11" t="s">
        <v>84</v>
      </c>
      <c r="AW295" s="11" t="s">
        <v>39</v>
      </c>
      <c r="AX295" s="11" t="s">
        <v>75</v>
      </c>
      <c r="AY295" s="214" t="s">
        <v>149</v>
      </c>
    </row>
    <row r="296" spans="2:51" s="11" customFormat="1" ht="13.5">
      <c r="B296" s="203"/>
      <c r="C296" s="204"/>
      <c r="D296" s="215" t="s">
        <v>159</v>
      </c>
      <c r="E296" s="216" t="s">
        <v>22</v>
      </c>
      <c r="F296" s="217" t="s">
        <v>647</v>
      </c>
      <c r="G296" s="204"/>
      <c r="H296" s="218">
        <v>10.89</v>
      </c>
      <c r="I296" s="209"/>
      <c r="J296" s="204"/>
      <c r="K296" s="204"/>
      <c r="L296" s="210"/>
      <c r="M296" s="211"/>
      <c r="N296" s="212"/>
      <c r="O296" s="212"/>
      <c r="P296" s="212"/>
      <c r="Q296" s="212"/>
      <c r="R296" s="212"/>
      <c r="S296" s="212"/>
      <c r="T296" s="213"/>
      <c r="AT296" s="214" t="s">
        <v>159</v>
      </c>
      <c r="AU296" s="214" t="s">
        <v>84</v>
      </c>
      <c r="AV296" s="11" t="s">
        <v>84</v>
      </c>
      <c r="AW296" s="11" t="s">
        <v>39</v>
      </c>
      <c r="AX296" s="11" t="s">
        <v>75</v>
      </c>
      <c r="AY296" s="214" t="s">
        <v>149</v>
      </c>
    </row>
    <row r="297" spans="2:51" s="12" customFormat="1" ht="13.5">
      <c r="B297" s="219"/>
      <c r="C297" s="220"/>
      <c r="D297" s="205" t="s">
        <v>159</v>
      </c>
      <c r="E297" s="221" t="s">
        <v>22</v>
      </c>
      <c r="F297" s="222" t="s">
        <v>177</v>
      </c>
      <c r="G297" s="220"/>
      <c r="H297" s="223">
        <v>154.033</v>
      </c>
      <c r="I297" s="224"/>
      <c r="J297" s="220"/>
      <c r="K297" s="220"/>
      <c r="L297" s="225"/>
      <c r="M297" s="226"/>
      <c r="N297" s="227"/>
      <c r="O297" s="227"/>
      <c r="P297" s="227"/>
      <c r="Q297" s="227"/>
      <c r="R297" s="227"/>
      <c r="S297" s="227"/>
      <c r="T297" s="228"/>
      <c r="AT297" s="229" t="s">
        <v>159</v>
      </c>
      <c r="AU297" s="229" t="s">
        <v>84</v>
      </c>
      <c r="AV297" s="12" t="s">
        <v>157</v>
      </c>
      <c r="AW297" s="12" t="s">
        <v>39</v>
      </c>
      <c r="AX297" s="12" t="s">
        <v>24</v>
      </c>
      <c r="AY297" s="229" t="s">
        <v>149</v>
      </c>
    </row>
    <row r="298" spans="2:65" s="1" customFormat="1" ht="22.5" customHeight="1">
      <c r="B298" s="39"/>
      <c r="C298" s="230" t="s">
        <v>648</v>
      </c>
      <c r="D298" s="230" t="s">
        <v>268</v>
      </c>
      <c r="E298" s="231" t="s">
        <v>649</v>
      </c>
      <c r="F298" s="232" t="s">
        <v>650</v>
      </c>
      <c r="G298" s="233" t="s">
        <v>181</v>
      </c>
      <c r="H298" s="234">
        <v>169.436</v>
      </c>
      <c r="I298" s="235"/>
      <c r="J298" s="236">
        <f>ROUND(I298*H298,2)</f>
        <v>0</v>
      </c>
      <c r="K298" s="232" t="s">
        <v>156</v>
      </c>
      <c r="L298" s="237"/>
      <c r="M298" s="238" t="s">
        <v>22</v>
      </c>
      <c r="N298" s="239" t="s">
        <v>46</v>
      </c>
      <c r="O298" s="40"/>
      <c r="P298" s="200">
        <f>O298*H298</f>
        <v>0</v>
      </c>
      <c r="Q298" s="200">
        <v>0.0118</v>
      </c>
      <c r="R298" s="200">
        <f>Q298*H298</f>
        <v>1.9993448</v>
      </c>
      <c r="S298" s="200">
        <v>0</v>
      </c>
      <c r="T298" s="201">
        <f>S298*H298</f>
        <v>0</v>
      </c>
      <c r="AR298" s="22" t="s">
        <v>307</v>
      </c>
      <c r="AT298" s="22" t="s">
        <v>268</v>
      </c>
      <c r="AU298" s="22" t="s">
        <v>84</v>
      </c>
      <c r="AY298" s="22" t="s">
        <v>149</v>
      </c>
      <c r="BE298" s="202">
        <f>IF(N298="základní",J298,0)</f>
        <v>0</v>
      </c>
      <c r="BF298" s="202">
        <f>IF(N298="snížená",J298,0)</f>
        <v>0</v>
      </c>
      <c r="BG298" s="202">
        <f>IF(N298="zákl. přenesená",J298,0)</f>
        <v>0</v>
      </c>
      <c r="BH298" s="202">
        <f>IF(N298="sníž. přenesená",J298,0)</f>
        <v>0</v>
      </c>
      <c r="BI298" s="202">
        <f>IF(N298="nulová",J298,0)</f>
        <v>0</v>
      </c>
      <c r="BJ298" s="22" t="s">
        <v>24</v>
      </c>
      <c r="BK298" s="202">
        <f>ROUND(I298*H298,2)</f>
        <v>0</v>
      </c>
      <c r="BL298" s="22" t="s">
        <v>234</v>
      </c>
      <c r="BM298" s="22" t="s">
        <v>651</v>
      </c>
    </row>
    <row r="299" spans="2:51" s="11" customFormat="1" ht="13.5">
      <c r="B299" s="203"/>
      <c r="C299" s="204"/>
      <c r="D299" s="205" t="s">
        <v>159</v>
      </c>
      <c r="E299" s="204"/>
      <c r="F299" s="207" t="s">
        <v>652</v>
      </c>
      <c r="G299" s="204"/>
      <c r="H299" s="208">
        <v>169.436</v>
      </c>
      <c r="I299" s="209"/>
      <c r="J299" s="204"/>
      <c r="K299" s="204"/>
      <c r="L299" s="210"/>
      <c r="M299" s="211"/>
      <c r="N299" s="212"/>
      <c r="O299" s="212"/>
      <c r="P299" s="212"/>
      <c r="Q299" s="212"/>
      <c r="R299" s="212"/>
      <c r="S299" s="212"/>
      <c r="T299" s="213"/>
      <c r="AT299" s="214" t="s">
        <v>159</v>
      </c>
      <c r="AU299" s="214" t="s">
        <v>84</v>
      </c>
      <c r="AV299" s="11" t="s">
        <v>84</v>
      </c>
      <c r="AW299" s="11" t="s">
        <v>6</v>
      </c>
      <c r="AX299" s="11" t="s">
        <v>24</v>
      </c>
      <c r="AY299" s="214" t="s">
        <v>149</v>
      </c>
    </row>
    <row r="300" spans="2:65" s="1" customFormat="1" ht="22.5" customHeight="1">
      <c r="B300" s="39"/>
      <c r="C300" s="191" t="s">
        <v>30</v>
      </c>
      <c r="D300" s="191" t="s">
        <v>152</v>
      </c>
      <c r="E300" s="192" t="s">
        <v>653</v>
      </c>
      <c r="F300" s="193" t="s">
        <v>654</v>
      </c>
      <c r="G300" s="194" t="s">
        <v>212</v>
      </c>
      <c r="H300" s="195">
        <v>68.7</v>
      </c>
      <c r="I300" s="196"/>
      <c r="J300" s="197">
        <f>ROUND(I300*H300,2)</f>
        <v>0</v>
      </c>
      <c r="K300" s="193" t="s">
        <v>156</v>
      </c>
      <c r="L300" s="59"/>
      <c r="M300" s="198" t="s">
        <v>22</v>
      </c>
      <c r="N300" s="199" t="s">
        <v>46</v>
      </c>
      <c r="O300" s="40"/>
      <c r="P300" s="200">
        <f>O300*H300</f>
        <v>0</v>
      </c>
      <c r="Q300" s="200">
        <v>0.00026</v>
      </c>
      <c r="R300" s="200">
        <f>Q300*H300</f>
        <v>0.017862</v>
      </c>
      <c r="S300" s="200">
        <v>0</v>
      </c>
      <c r="T300" s="201">
        <f>S300*H300</f>
        <v>0</v>
      </c>
      <c r="AR300" s="22" t="s">
        <v>234</v>
      </c>
      <c r="AT300" s="22" t="s">
        <v>152</v>
      </c>
      <c r="AU300" s="22" t="s">
        <v>84</v>
      </c>
      <c r="AY300" s="22" t="s">
        <v>149</v>
      </c>
      <c r="BE300" s="202">
        <f>IF(N300="základní",J300,0)</f>
        <v>0</v>
      </c>
      <c r="BF300" s="202">
        <f>IF(N300="snížená",J300,0)</f>
        <v>0</v>
      </c>
      <c r="BG300" s="202">
        <f>IF(N300="zákl. přenesená",J300,0)</f>
        <v>0</v>
      </c>
      <c r="BH300" s="202">
        <f>IF(N300="sníž. přenesená",J300,0)</f>
        <v>0</v>
      </c>
      <c r="BI300" s="202">
        <f>IF(N300="nulová",J300,0)</f>
        <v>0</v>
      </c>
      <c r="BJ300" s="22" t="s">
        <v>24</v>
      </c>
      <c r="BK300" s="202">
        <f>ROUND(I300*H300,2)</f>
        <v>0</v>
      </c>
      <c r="BL300" s="22" t="s">
        <v>234</v>
      </c>
      <c r="BM300" s="22" t="s">
        <v>655</v>
      </c>
    </row>
    <row r="301" spans="2:65" s="1" customFormat="1" ht="22.5" customHeight="1">
      <c r="B301" s="39"/>
      <c r="C301" s="191" t="s">
        <v>656</v>
      </c>
      <c r="D301" s="191" t="s">
        <v>152</v>
      </c>
      <c r="E301" s="192" t="s">
        <v>657</v>
      </c>
      <c r="F301" s="193" t="s">
        <v>658</v>
      </c>
      <c r="G301" s="194" t="s">
        <v>181</v>
      </c>
      <c r="H301" s="195">
        <v>68.7</v>
      </c>
      <c r="I301" s="196"/>
      <c r="J301" s="197">
        <f>ROUND(I301*H301,2)</f>
        <v>0</v>
      </c>
      <c r="K301" s="193" t="s">
        <v>156</v>
      </c>
      <c r="L301" s="59"/>
      <c r="M301" s="198" t="s">
        <v>22</v>
      </c>
      <c r="N301" s="199" t="s">
        <v>46</v>
      </c>
      <c r="O301" s="40"/>
      <c r="P301" s="200">
        <f>O301*H301</f>
        <v>0</v>
      </c>
      <c r="Q301" s="200">
        <v>0.0003</v>
      </c>
      <c r="R301" s="200">
        <f>Q301*H301</f>
        <v>0.02061</v>
      </c>
      <c r="S301" s="200">
        <v>0</v>
      </c>
      <c r="T301" s="201">
        <f>S301*H301</f>
        <v>0</v>
      </c>
      <c r="AR301" s="22" t="s">
        <v>234</v>
      </c>
      <c r="AT301" s="22" t="s">
        <v>152</v>
      </c>
      <c r="AU301" s="22" t="s">
        <v>84</v>
      </c>
      <c r="AY301" s="22" t="s">
        <v>149</v>
      </c>
      <c r="BE301" s="202">
        <f>IF(N301="základní",J301,0)</f>
        <v>0</v>
      </c>
      <c r="BF301" s="202">
        <f>IF(N301="snížená",J301,0)</f>
        <v>0</v>
      </c>
      <c r="BG301" s="202">
        <f>IF(N301="zákl. přenesená",J301,0)</f>
        <v>0</v>
      </c>
      <c r="BH301" s="202">
        <f>IF(N301="sníž. přenesená",J301,0)</f>
        <v>0</v>
      </c>
      <c r="BI301" s="202">
        <f>IF(N301="nulová",J301,0)</f>
        <v>0</v>
      </c>
      <c r="BJ301" s="22" t="s">
        <v>24</v>
      </c>
      <c r="BK301" s="202">
        <f>ROUND(I301*H301,2)</f>
        <v>0</v>
      </c>
      <c r="BL301" s="22" t="s">
        <v>234</v>
      </c>
      <c r="BM301" s="22" t="s">
        <v>659</v>
      </c>
    </row>
    <row r="302" spans="2:65" s="1" customFormat="1" ht="22.5" customHeight="1">
      <c r="B302" s="39"/>
      <c r="C302" s="191" t="s">
        <v>660</v>
      </c>
      <c r="D302" s="191" t="s">
        <v>152</v>
      </c>
      <c r="E302" s="192" t="s">
        <v>661</v>
      </c>
      <c r="F302" s="193" t="s">
        <v>662</v>
      </c>
      <c r="G302" s="194" t="s">
        <v>476</v>
      </c>
      <c r="H302" s="240"/>
      <c r="I302" s="196"/>
      <c r="J302" s="197">
        <f>ROUND(I302*H302,2)</f>
        <v>0</v>
      </c>
      <c r="K302" s="193" t="s">
        <v>156</v>
      </c>
      <c r="L302" s="59"/>
      <c r="M302" s="198" t="s">
        <v>22</v>
      </c>
      <c r="N302" s="199" t="s">
        <v>46</v>
      </c>
      <c r="O302" s="40"/>
      <c r="P302" s="200">
        <f>O302*H302</f>
        <v>0</v>
      </c>
      <c r="Q302" s="200">
        <v>0</v>
      </c>
      <c r="R302" s="200">
        <f>Q302*H302</f>
        <v>0</v>
      </c>
      <c r="S302" s="200">
        <v>0</v>
      </c>
      <c r="T302" s="201">
        <f>S302*H302</f>
        <v>0</v>
      </c>
      <c r="AR302" s="22" t="s">
        <v>234</v>
      </c>
      <c r="AT302" s="22" t="s">
        <v>152</v>
      </c>
      <c r="AU302" s="22" t="s">
        <v>84</v>
      </c>
      <c r="AY302" s="22" t="s">
        <v>149</v>
      </c>
      <c r="BE302" s="202">
        <f>IF(N302="základní",J302,0)</f>
        <v>0</v>
      </c>
      <c r="BF302" s="202">
        <f>IF(N302="snížená",J302,0)</f>
        <v>0</v>
      </c>
      <c r="BG302" s="202">
        <f>IF(N302="zákl. přenesená",J302,0)</f>
        <v>0</v>
      </c>
      <c r="BH302" s="202">
        <f>IF(N302="sníž. přenesená",J302,0)</f>
        <v>0</v>
      </c>
      <c r="BI302" s="202">
        <f>IF(N302="nulová",J302,0)</f>
        <v>0</v>
      </c>
      <c r="BJ302" s="22" t="s">
        <v>24</v>
      </c>
      <c r="BK302" s="202">
        <f>ROUND(I302*H302,2)</f>
        <v>0</v>
      </c>
      <c r="BL302" s="22" t="s">
        <v>234</v>
      </c>
      <c r="BM302" s="22" t="s">
        <v>663</v>
      </c>
    </row>
    <row r="303" spans="2:63" s="10" customFormat="1" ht="29.85" customHeight="1">
      <c r="B303" s="174"/>
      <c r="C303" s="175"/>
      <c r="D303" s="188" t="s">
        <v>74</v>
      </c>
      <c r="E303" s="189" t="s">
        <v>664</v>
      </c>
      <c r="F303" s="189" t="s">
        <v>665</v>
      </c>
      <c r="G303" s="175"/>
      <c r="H303" s="175"/>
      <c r="I303" s="178"/>
      <c r="J303" s="190">
        <f>BK303</f>
        <v>0</v>
      </c>
      <c r="K303" s="175"/>
      <c r="L303" s="180"/>
      <c r="M303" s="181"/>
      <c r="N303" s="182"/>
      <c r="O303" s="182"/>
      <c r="P303" s="183">
        <f>SUM(P304:P311)</f>
        <v>0</v>
      </c>
      <c r="Q303" s="182"/>
      <c r="R303" s="183">
        <f>SUM(R304:R311)</f>
        <v>0.0405567</v>
      </c>
      <c r="S303" s="182"/>
      <c r="T303" s="184">
        <f>SUM(T304:T311)</f>
        <v>0</v>
      </c>
      <c r="AR303" s="185" t="s">
        <v>84</v>
      </c>
      <c r="AT303" s="186" t="s">
        <v>74</v>
      </c>
      <c r="AU303" s="186" t="s">
        <v>24</v>
      </c>
      <c r="AY303" s="185" t="s">
        <v>149</v>
      </c>
      <c r="BK303" s="187">
        <f>SUM(BK304:BK311)</f>
        <v>0</v>
      </c>
    </row>
    <row r="304" spans="2:65" s="1" customFormat="1" ht="22.5" customHeight="1">
      <c r="B304" s="39"/>
      <c r="C304" s="191" t="s">
        <v>666</v>
      </c>
      <c r="D304" s="191" t="s">
        <v>152</v>
      </c>
      <c r="E304" s="192" t="s">
        <v>667</v>
      </c>
      <c r="F304" s="193" t="s">
        <v>668</v>
      </c>
      <c r="G304" s="194" t="s">
        <v>181</v>
      </c>
      <c r="H304" s="195">
        <v>15.6</v>
      </c>
      <c r="I304" s="196"/>
      <c r="J304" s="197">
        <f>ROUND(I304*H304,2)</f>
        <v>0</v>
      </c>
      <c r="K304" s="193" t="s">
        <v>156</v>
      </c>
      <c r="L304" s="59"/>
      <c r="M304" s="198" t="s">
        <v>22</v>
      </c>
      <c r="N304" s="199" t="s">
        <v>46</v>
      </c>
      <c r="O304" s="40"/>
      <c r="P304" s="200">
        <f>O304*H304</f>
        <v>0</v>
      </c>
      <c r="Q304" s="200">
        <v>0.00017</v>
      </c>
      <c r="R304" s="200">
        <f>Q304*H304</f>
        <v>0.0026520000000000003</v>
      </c>
      <c r="S304" s="200">
        <v>0</v>
      </c>
      <c r="T304" s="201">
        <f>S304*H304</f>
        <v>0</v>
      </c>
      <c r="AR304" s="22" t="s">
        <v>157</v>
      </c>
      <c r="AT304" s="22" t="s">
        <v>152</v>
      </c>
      <c r="AU304" s="22" t="s">
        <v>84</v>
      </c>
      <c r="AY304" s="22" t="s">
        <v>149</v>
      </c>
      <c r="BE304" s="202">
        <f>IF(N304="základní",J304,0)</f>
        <v>0</v>
      </c>
      <c r="BF304" s="202">
        <f>IF(N304="snížená",J304,0)</f>
        <v>0</v>
      </c>
      <c r="BG304" s="202">
        <f>IF(N304="zákl. přenesená",J304,0)</f>
        <v>0</v>
      </c>
      <c r="BH304" s="202">
        <f>IF(N304="sníž. přenesená",J304,0)</f>
        <v>0</v>
      </c>
      <c r="BI304" s="202">
        <f>IF(N304="nulová",J304,0)</f>
        <v>0</v>
      </c>
      <c r="BJ304" s="22" t="s">
        <v>24</v>
      </c>
      <c r="BK304" s="202">
        <f>ROUND(I304*H304,2)</f>
        <v>0</v>
      </c>
      <c r="BL304" s="22" t="s">
        <v>157</v>
      </c>
      <c r="BM304" s="22" t="s">
        <v>669</v>
      </c>
    </row>
    <row r="305" spans="2:51" s="11" customFormat="1" ht="13.5">
      <c r="B305" s="203"/>
      <c r="C305" s="204"/>
      <c r="D305" s="205" t="s">
        <v>159</v>
      </c>
      <c r="E305" s="206" t="s">
        <v>22</v>
      </c>
      <c r="F305" s="207" t="s">
        <v>670</v>
      </c>
      <c r="G305" s="204"/>
      <c r="H305" s="208">
        <v>15.6</v>
      </c>
      <c r="I305" s="209"/>
      <c r="J305" s="204"/>
      <c r="K305" s="204"/>
      <c r="L305" s="210"/>
      <c r="M305" s="211"/>
      <c r="N305" s="212"/>
      <c r="O305" s="212"/>
      <c r="P305" s="212"/>
      <c r="Q305" s="212"/>
      <c r="R305" s="212"/>
      <c r="S305" s="212"/>
      <c r="T305" s="213"/>
      <c r="AT305" s="214" t="s">
        <v>159</v>
      </c>
      <c r="AU305" s="214" t="s">
        <v>84</v>
      </c>
      <c r="AV305" s="11" t="s">
        <v>84</v>
      </c>
      <c r="AW305" s="11" t="s">
        <v>39</v>
      </c>
      <c r="AX305" s="11" t="s">
        <v>24</v>
      </c>
      <c r="AY305" s="214" t="s">
        <v>149</v>
      </c>
    </row>
    <row r="306" spans="2:65" s="1" customFormat="1" ht="22.5" customHeight="1">
      <c r="B306" s="39"/>
      <c r="C306" s="191" t="s">
        <v>671</v>
      </c>
      <c r="D306" s="191" t="s">
        <v>152</v>
      </c>
      <c r="E306" s="192" t="s">
        <v>672</v>
      </c>
      <c r="F306" s="193" t="s">
        <v>673</v>
      </c>
      <c r="G306" s="194" t="s">
        <v>181</v>
      </c>
      <c r="H306" s="195">
        <v>15.6</v>
      </c>
      <c r="I306" s="196"/>
      <c r="J306" s="197">
        <f>ROUND(I306*H306,2)</f>
        <v>0</v>
      </c>
      <c r="K306" s="193" t="s">
        <v>156</v>
      </c>
      <c r="L306" s="59"/>
      <c r="M306" s="198" t="s">
        <v>22</v>
      </c>
      <c r="N306" s="199" t="s">
        <v>46</v>
      </c>
      <c r="O306" s="40"/>
      <c r="P306" s="200">
        <f>O306*H306</f>
        <v>0</v>
      </c>
      <c r="Q306" s="200">
        <v>0.00012</v>
      </c>
      <c r="R306" s="200">
        <f>Q306*H306</f>
        <v>0.001872</v>
      </c>
      <c r="S306" s="200">
        <v>0</v>
      </c>
      <c r="T306" s="201">
        <f>S306*H306</f>
        <v>0</v>
      </c>
      <c r="AR306" s="22" t="s">
        <v>234</v>
      </c>
      <c r="AT306" s="22" t="s">
        <v>152</v>
      </c>
      <c r="AU306" s="22" t="s">
        <v>84</v>
      </c>
      <c r="AY306" s="22" t="s">
        <v>149</v>
      </c>
      <c r="BE306" s="202">
        <f>IF(N306="základní",J306,0)</f>
        <v>0</v>
      </c>
      <c r="BF306" s="202">
        <f>IF(N306="snížená",J306,0)</f>
        <v>0</v>
      </c>
      <c r="BG306" s="202">
        <f>IF(N306="zákl. přenesená",J306,0)</f>
        <v>0</v>
      </c>
      <c r="BH306" s="202">
        <f>IF(N306="sníž. přenesená",J306,0)</f>
        <v>0</v>
      </c>
      <c r="BI306" s="202">
        <f>IF(N306="nulová",J306,0)</f>
        <v>0</v>
      </c>
      <c r="BJ306" s="22" t="s">
        <v>24</v>
      </c>
      <c r="BK306" s="202">
        <f>ROUND(I306*H306,2)</f>
        <v>0</v>
      </c>
      <c r="BL306" s="22" t="s">
        <v>234</v>
      </c>
      <c r="BM306" s="22" t="s">
        <v>674</v>
      </c>
    </row>
    <row r="307" spans="2:65" s="1" customFormat="1" ht="22.5" customHeight="1">
      <c r="B307" s="39"/>
      <c r="C307" s="191" t="s">
        <v>675</v>
      </c>
      <c r="D307" s="191" t="s">
        <v>152</v>
      </c>
      <c r="E307" s="192" t="s">
        <v>676</v>
      </c>
      <c r="F307" s="193" t="s">
        <v>677</v>
      </c>
      <c r="G307" s="194" t="s">
        <v>181</v>
      </c>
      <c r="H307" s="195">
        <v>59.07</v>
      </c>
      <c r="I307" s="196"/>
      <c r="J307" s="197">
        <f>ROUND(I307*H307,2)</f>
        <v>0</v>
      </c>
      <c r="K307" s="193" t="s">
        <v>156</v>
      </c>
      <c r="L307" s="59"/>
      <c r="M307" s="198" t="s">
        <v>22</v>
      </c>
      <c r="N307" s="199" t="s">
        <v>46</v>
      </c>
      <c r="O307" s="40"/>
      <c r="P307" s="200">
        <f>O307*H307</f>
        <v>0</v>
      </c>
      <c r="Q307" s="200">
        <v>0.0002</v>
      </c>
      <c r="R307" s="200">
        <f>Q307*H307</f>
        <v>0.011814</v>
      </c>
      <c r="S307" s="200">
        <v>0</v>
      </c>
      <c r="T307" s="201">
        <f>S307*H307</f>
        <v>0</v>
      </c>
      <c r="AR307" s="22" t="s">
        <v>234</v>
      </c>
      <c r="AT307" s="22" t="s">
        <v>152</v>
      </c>
      <c r="AU307" s="22" t="s">
        <v>84</v>
      </c>
      <c r="AY307" s="22" t="s">
        <v>149</v>
      </c>
      <c r="BE307" s="202">
        <f>IF(N307="základní",J307,0)</f>
        <v>0</v>
      </c>
      <c r="BF307" s="202">
        <f>IF(N307="snížená",J307,0)</f>
        <v>0</v>
      </c>
      <c r="BG307" s="202">
        <f>IF(N307="zákl. přenesená",J307,0)</f>
        <v>0</v>
      </c>
      <c r="BH307" s="202">
        <f>IF(N307="sníž. přenesená",J307,0)</f>
        <v>0</v>
      </c>
      <c r="BI307" s="202">
        <f>IF(N307="nulová",J307,0)</f>
        <v>0</v>
      </c>
      <c r="BJ307" s="22" t="s">
        <v>24</v>
      </c>
      <c r="BK307" s="202">
        <f>ROUND(I307*H307,2)</f>
        <v>0</v>
      </c>
      <c r="BL307" s="22" t="s">
        <v>234</v>
      </c>
      <c r="BM307" s="22" t="s">
        <v>678</v>
      </c>
    </row>
    <row r="308" spans="2:51" s="11" customFormat="1" ht="13.5">
      <c r="B308" s="203"/>
      <c r="C308" s="204"/>
      <c r="D308" s="215" t="s">
        <v>159</v>
      </c>
      <c r="E308" s="216" t="s">
        <v>22</v>
      </c>
      <c r="F308" s="217" t="s">
        <v>679</v>
      </c>
      <c r="G308" s="204"/>
      <c r="H308" s="218">
        <v>23.145</v>
      </c>
      <c r="I308" s="209"/>
      <c r="J308" s="204"/>
      <c r="K308" s="204"/>
      <c r="L308" s="210"/>
      <c r="M308" s="211"/>
      <c r="N308" s="212"/>
      <c r="O308" s="212"/>
      <c r="P308" s="212"/>
      <c r="Q308" s="212"/>
      <c r="R308" s="212"/>
      <c r="S308" s="212"/>
      <c r="T308" s="213"/>
      <c r="AT308" s="214" t="s">
        <v>159</v>
      </c>
      <c r="AU308" s="214" t="s">
        <v>84</v>
      </c>
      <c r="AV308" s="11" t="s">
        <v>84</v>
      </c>
      <c r="AW308" s="11" t="s">
        <v>39</v>
      </c>
      <c r="AX308" s="11" t="s">
        <v>75</v>
      </c>
      <c r="AY308" s="214" t="s">
        <v>149</v>
      </c>
    </row>
    <row r="309" spans="2:51" s="11" customFormat="1" ht="13.5">
      <c r="B309" s="203"/>
      <c r="C309" s="204"/>
      <c r="D309" s="215" t="s">
        <v>159</v>
      </c>
      <c r="E309" s="216" t="s">
        <v>22</v>
      </c>
      <c r="F309" s="217" t="s">
        <v>680</v>
      </c>
      <c r="G309" s="204"/>
      <c r="H309" s="218">
        <v>35.925</v>
      </c>
      <c r="I309" s="209"/>
      <c r="J309" s="204"/>
      <c r="K309" s="204"/>
      <c r="L309" s="210"/>
      <c r="M309" s="211"/>
      <c r="N309" s="212"/>
      <c r="O309" s="212"/>
      <c r="P309" s="212"/>
      <c r="Q309" s="212"/>
      <c r="R309" s="212"/>
      <c r="S309" s="212"/>
      <c r="T309" s="213"/>
      <c r="AT309" s="214" t="s">
        <v>159</v>
      </c>
      <c r="AU309" s="214" t="s">
        <v>84</v>
      </c>
      <c r="AV309" s="11" t="s">
        <v>84</v>
      </c>
      <c r="AW309" s="11" t="s">
        <v>39</v>
      </c>
      <c r="AX309" s="11" t="s">
        <v>75</v>
      </c>
      <c r="AY309" s="214" t="s">
        <v>149</v>
      </c>
    </row>
    <row r="310" spans="2:51" s="12" customFormat="1" ht="13.5">
      <c r="B310" s="219"/>
      <c r="C310" s="220"/>
      <c r="D310" s="205" t="s">
        <v>159</v>
      </c>
      <c r="E310" s="221" t="s">
        <v>22</v>
      </c>
      <c r="F310" s="222" t="s">
        <v>177</v>
      </c>
      <c r="G310" s="220"/>
      <c r="H310" s="223">
        <v>59.07</v>
      </c>
      <c r="I310" s="224"/>
      <c r="J310" s="220"/>
      <c r="K310" s="220"/>
      <c r="L310" s="225"/>
      <c r="M310" s="226"/>
      <c r="N310" s="227"/>
      <c r="O310" s="227"/>
      <c r="P310" s="227"/>
      <c r="Q310" s="227"/>
      <c r="R310" s="227"/>
      <c r="S310" s="227"/>
      <c r="T310" s="228"/>
      <c r="AT310" s="229" t="s">
        <v>159</v>
      </c>
      <c r="AU310" s="229" t="s">
        <v>84</v>
      </c>
      <c r="AV310" s="12" t="s">
        <v>157</v>
      </c>
      <c r="AW310" s="12" t="s">
        <v>39</v>
      </c>
      <c r="AX310" s="12" t="s">
        <v>24</v>
      </c>
      <c r="AY310" s="229" t="s">
        <v>149</v>
      </c>
    </row>
    <row r="311" spans="2:65" s="1" customFormat="1" ht="31.5" customHeight="1">
      <c r="B311" s="39"/>
      <c r="C311" s="191" t="s">
        <v>681</v>
      </c>
      <c r="D311" s="191" t="s">
        <v>152</v>
      </c>
      <c r="E311" s="192" t="s">
        <v>682</v>
      </c>
      <c r="F311" s="193" t="s">
        <v>683</v>
      </c>
      <c r="G311" s="194" t="s">
        <v>181</v>
      </c>
      <c r="H311" s="195">
        <v>59.07</v>
      </c>
      <c r="I311" s="196"/>
      <c r="J311" s="197">
        <f>ROUND(I311*H311,2)</f>
        <v>0</v>
      </c>
      <c r="K311" s="193" t="s">
        <v>156</v>
      </c>
      <c r="L311" s="59"/>
      <c r="M311" s="198" t="s">
        <v>22</v>
      </c>
      <c r="N311" s="199" t="s">
        <v>46</v>
      </c>
      <c r="O311" s="40"/>
      <c r="P311" s="200">
        <f>O311*H311</f>
        <v>0</v>
      </c>
      <c r="Q311" s="200">
        <v>0.00041</v>
      </c>
      <c r="R311" s="200">
        <f>Q311*H311</f>
        <v>0.0242187</v>
      </c>
      <c r="S311" s="200">
        <v>0</v>
      </c>
      <c r="T311" s="201">
        <f>S311*H311</f>
        <v>0</v>
      </c>
      <c r="AR311" s="22" t="s">
        <v>234</v>
      </c>
      <c r="AT311" s="22" t="s">
        <v>152</v>
      </c>
      <c r="AU311" s="22" t="s">
        <v>84</v>
      </c>
      <c r="AY311" s="22" t="s">
        <v>149</v>
      </c>
      <c r="BE311" s="202">
        <f>IF(N311="základní",J311,0)</f>
        <v>0</v>
      </c>
      <c r="BF311" s="202">
        <f>IF(N311="snížená",J311,0)</f>
        <v>0</v>
      </c>
      <c r="BG311" s="202">
        <f>IF(N311="zákl. přenesená",J311,0)</f>
        <v>0</v>
      </c>
      <c r="BH311" s="202">
        <f>IF(N311="sníž. přenesená",J311,0)</f>
        <v>0</v>
      </c>
      <c r="BI311" s="202">
        <f>IF(N311="nulová",J311,0)</f>
        <v>0</v>
      </c>
      <c r="BJ311" s="22" t="s">
        <v>24</v>
      </c>
      <c r="BK311" s="202">
        <f>ROUND(I311*H311,2)</f>
        <v>0</v>
      </c>
      <c r="BL311" s="22" t="s">
        <v>234</v>
      </c>
      <c r="BM311" s="22" t="s">
        <v>684</v>
      </c>
    </row>
    <row r="312" spans="2:63" s="10" customFormat="1" ht="29.85" customHeight="1">
      <c r="B312" s="174"/>
      <c r="C312" s="175"/>
      <c r="D312" s="188" t="s">
        <v>74</v>
      </c>
      <c r="E312" s="189" t="s">
        <v>685</v>
      </c>
      <c r="F312" s="189" t="s">
        <v>686</v>
      </c>
      <c r="G312" s="175"/>
      <c r="H312" s="175"/>
      <c r="I312" s="178"/>
      <c r="J312" s="190">
        <f>BK312</f>
        <v>0</v>
      </c>
      <c r="K312" s="175"/>
      <c r="L312" s="180"/>
      <c r="M312" s="181"/>
      <c r="N312" s="182"/>
      <c r="O312" s="182"/>
      <c r="P312" s="183">
        <f>SUM(P313:P315)</f>
        <v>0</v>
      </c>
      <c r="Q312" s="182"/>
      <c r="R312" s="183">
        <f>SUM(R313:R315)</f>
        <v>1.0347216000000001</v>
      </c>
      <c r="S312" s="182"/>
      <c r="T312" s="184">
        <f>SUM(T313:T315)</f>
        <v>0</v>
      </c>
      <c r="AR312" s="185" t="s">
        <v>84</v>
      </c>
      <c r="AT312" s="186" t="s">
        <v>74</v>
      </c>
      <c r="AU312" s="186" t="s">
        <v>24</v>
      </c>
      <c r="AY312" s="185" t="s">
        <v>149</v>
      </c>
      <c r="BK312" s="187">
        <f>SUM(BK313:BK315)</f>
        <v>0</v>
      </c>
    </row>
    <row r="313" spans="2:65" s="1" customFormat="1" ht="22.5" customHeight="1">
      <c r="B313" s="39"/>
      <c r="C313" s="191" t="s">
        <v>687</v>
      </c>
      <c r="D313" s="191" t="s">
        <v>152</v>
      </c>
      <c r="E313" s="192" t="s">
        <v>688</v>
      </c>
      <c r="F313" s="193" t="s">
        <v>689</v>
      </c>
      <c r="G313" s="194" t="s">
        <v>181</v>
      </c>
      <c r="H313" s="195">
        <v>862.268</v>
      </c>
      <c r="I313" s="196"/>
      <c r="J313" s="197">
        <f>ROUND(I313*H313,2)</f>
        <v>0</v>
      </c>
      <c r="K313" s="193" t="s">
        <v>156</v>
      </c>
      <c r="L313" s="59"/>
      <c r="M313" s="198" t="s">
        <v>22</v>
      </c>
      <c r="N313" s="199" t="s">
        <v>46</v>
      </c>
      <c r="O313" s="40"/>
      <c r="P313" s="200">
        <f>O313*H313</f>
        <v>0</v>
      </c>
      <c r="Q313" s="200">
        <v>0.0002</v>
      </c>
      <c r="R313" s="200">
        <f>Q313*H313</f>
        <v>0.1724536</v>
      </c>
      <c r="S313" s="200">
        <v>0</v>
      </c>
      <c r="T313" s="201">
        <f>S313*H313</f>
        <v>0</v>
      </c>
      <c r="AR313" s="22" t="s">
        <v>234</v>
      </c>
      <c r="AT313" s="22" t="s">
        <v>152</v>
      </c>
      <c r="AU313" s="22" t="s">
        <v>84</v>
      </c>
      <c r="AY313" s="22" t="s">
        <v>149</v>
      </c>
      <c r="BE313" s="202">
        <f>IF(N313="základní",J313,0)</f>
        <v>0</v>
      </c>
      <c r="BF313" s="202">
        <f>IF(N313="snížená",J313,0)</f>
        <v>0</v>
      </c>
      <c r="BG313" s="202">
        <f>IF(N313="zákl. přenesená",J313,0)</f>
        <v>0</v>
      </c>
      <c r="BH313" s="202">
        <f>IF(N313="sníž. přenesená",J313,0)</f>
        <v>0</v>
      </c>
      <c r="BI313" s="202">
        <f>IF(N313="nulová",J313,0)</f>
        <v>0</v>
      </c>
      <c r="BJ313" s="22" t="s">
        <v>24</v>
      </c>
      <c r="BK313" s="202">
        <f>ROUND(I313*H313,2)</f>
        <v>0</v>
      </c>
      <c r="BL313" s="22" t="s">
        <v>234</v>
      </c>
      <c r="BM313" s="22" t="s">
        <v>690</v>
      </c>
    </row>
    <row r="314" spans="2:51" s="11" customFormat="1" ht="13.5">
      <c r="B314" s="203"/>
      <c r="C314" s="204"/>
      <c r="D314" s="205" t="s">
        <v>159</v>
      </c>
      <c r="E314" s="206" t="s">
        <v>22</v>
      </c>
      <c r="F314" s="207" t="s">
        <v>691</v>
      </c>
      <c r="G314" s="204"/>
      <c r="H314" s="208">
        <v>862.268</v>
      </c>
      <c r="I314" s="209"/>
      <c r="J314" s="204"/>
      <c r="K314" s="204"/>
      <c r="L314" s="210"/>
      <c r="M314" s="211"/>
      <c r="N314" s="212"/>
      <c r="O314" s="212"/>
      <c r="P314" s="212"/>
      <c r="Q314" s="212"/>
      <c r="R314" s="212"/>
      <c r="S314" s="212"/>
      <c r="T314" s="213"/>
      <c r="AT314" s="214" t="s">
        <v>159</v>
      </c>
      <c r="AU314" s="214" t="s">
        <v>84</v>
      </c>
      <c r="AV314" s="11" t="s">
        <v>84</v>
      </c>
      <c r="AW314" s="11" t="s">
        <v>39</v>
      </c>
      <c r="AX314" s="11" t="s">
        <v>24</v>
      </c>
      <c r="AY314" s="214" t="s">
        <v>149</v>
      </c>
    </row>
    <row r="315" spans="2:65" s="1" customFormat="1" ht="22.5" customHeight="1">
      <c r="B315" s="39"/>
      <c r="C315" s="191" t="s">
        <v>692</v>
      </c>
      <c r="D315" s="191" t="s">
        <v>152</v>
      </c>
      <c r="E315" s="192" t="s">
        <v>693</v>
      </c>
      <c r="F315" s="193" t="s">
        <v>694</v>
      </c>
      <c r="G315" s="194" t="s">
        <v>181</v>
      </c>
      <c r="H315" s="195">
        <v>862.268</v>
      </c>
      <c r="I315" s="196"/>
      <c r="J315" s="197">
        <f>ROUND(I315*H315,2)</f>
        <v>0</v>
      </c>
      <c r="K315" s="193" t="s">
        <v>156</v>
      </c>
      <c r="L315" s="59"/>
      <c r="M315" s="198" t="s">
        <v>22</v>
      </c>
      <c r="N315" s="199" t="s">
        <v>46</v>
      </c>
      <c r="O315" s="40"/>
      <c r="P315" s="200">
        <f>O315*H315</f>
        <v>0</v>
      </c>
      <c r="Q315" s="200">
        <v>0.001</v>
      </c>
      <c r="R315" s="200">
        <f>Q315*H315</f>
        <v>0.862268</v>
      </c>
      <c r="S315" s="200">
        <v>0</v>
      </c>
      <c r="T315" s="201">
        <f>S315*H315</f>
        <v>0</v>
      </c>
      <c r="AR315" s="22" t="s">
        <v>234</v>
      </c>
      <c r="AT315" s="22" t="s">
        <v>152</v>
      </c>
      <c r="AU315" s="22" t="s">
        <v>84</v>
      </c>
      <c r="AY315" s="22" t="s">
        <v>149</v>
      </c>
      <c r="BE315" s="202">
        <f>IF(N315="základní",J315,0)</f>
        <v>0</v>
      </c>
      <c r="BF315" s="202">
        <f>IF(N315="snížená",J315,0)</f>
        <v>0</v>
      </c>
      <c r="BG315" s="202">
        <f>IF(N315="zákl. přenesená",J315,0)</f>
        <v>0</v>
      </c>
      <c r="BH315" s="202">
        <f>IF(N315="sníž. přenesená",J315,0)</f>
        <v>0</v>
      </c>
      <c r="BI315" s="202">
        <f>IF(N315="nulová",J315,0)</f>
        <v>0</v>
      </c>
      <c r="BJ315" s="22" t="s">
        <v>24</v>
      </c>
      <c r="BK315" s="202">
        <f>ROUND(I315*H315,2)</f>
        <v>0</v>
      </c>
      <c r="BL315" s="22" t="s">
        <v>234</v>
      </c>
      <c r="BM315" s="22" t="s">
        <v>695</v>
      </c>
    </row>
    <row r="316" spans="2:63" s="10" customFormat="1" ht="37.35" customHeight="1">
      <c r="B316" s="174"/>
      <c r="C316" s="175"/>
      <c r="D316" s="176" t="s">
        <v>74</v>
      </c>
      <c r="E316" s="177" t="s">
        <v>268</v>
      </c>
      <c r="F316" s="177" t="s">
        <v>696</v>
      </c>
      <c r="G316" s="175"/>
      <c r="H316" s="175"/>
      <c r="I316" s="178"/>
      <c r="J316" s="179">
        <f>BK316</f>
        <v>0</v>
      </c>
      <c r="K316" s="175"/>
      <c r="L316" s="180"/>
      <c r="M316" s="181"/>
      <c r="N316" s="182"/>
      <c r="O316" s="182"/>
      <c r="P316" s="183">
        <f>P317+P320</f>
        <v>0</v>
      </c>
      <c r="Q316" s="182"/>
      <c r="R316" s="183">
        <f>R317+R320</f>
        <v>0</v>
      </c>
      <c r="S316" s="182"/>
      <c r="T316" s="184">
        <f>T317+T320</f>
        <v>0</v>
      </c>
      <c r="AR316" s="185" t="s">
        <v>150</v>
      </c>
      <c r="AT316" s="186" t="s">
        <v>74</v>
      </c>
      <c r="AU316" s="186" t="s">
        <v>75</v>
      </c>
      <c r="AY316" s="185" t="s">
        <v>149</v>
      </c>
      <c r="BK316" s="187">
        <f>BK317+BK320</f>
        <v>0</v>
      </c>
    </row>
    <row r="317" spans="2:63" s="10" customFormat="1" ht="19.9" customHeight="1">
      <c r="B317" s="174"/>
      <c r="C317" s="175"/>
      <c r="D317" s="188" t="s">
        <v>74</v>
      </c>
      <c r="E317" s="189" t="s">
        <v>697</v>
      </c>
      <c r="F317" s="189" t="s">
        <v>698</v>
      </c>
      <c r="G317" s="175"/>
      <c r="H317" s="175"/>
      <c r="I317" s="178"/>
      <c r="J317" s="190">
        <f>BK317</f>
        <v>0</v>
      </c>
      <c r="K317" s="175"/>
      <c r="L317" s="180"/>
      <c r="M317" s="181"/>
      <c r="N317" s="182"/>
      <c r="O317" s="182"/>
      <c r="P317" s="183">
        <f>SUM(P318:P319)</f>
        <v>0</v>
      </c>
      <c r="Q317" s="182"/>
      <c r="R317" s="183">
        <f>SUM(R318:R319)</f>
        <v>0</v>
      </c>
      <c r="S317" s="182"/>
      <c r="T317" s="184">
        <f>SUM(T318:T319)</f>
        <v>0</v>
      </c>
      <c r="AR317" s="185" t="s">
        <v>150</v>
      </c>
      <c r="AT317" s="186" t="s">
        <v>74</v>
      </c>
      <c r="AU317" s="186" t="s">
        <v>24</v>
      </c>
      <c r="AY317" s="185" t="s">
        <v>149</v>
      </c>
      <c r="BK317" s="187">
        <f>SUM(BK318:BK319)</f>
        <v>0</v>
      </c>
    </row>
    <row r="318" spans="2:65" s="1" customFormat="1" ht="22.5" customHeight="1">
      <c r="B318" s="39"/>
      <c r="C318" s="191" t="s">
        <v>699</v>
      </c>
      <c r="D318" s="191" t="s">
        <v>152</v>
      </c>
      <c r="E318" s="192" t="s">
        <v>700</v>
      </c>
      <c r="F318" s="193" t="s">
        <v>701</v>
      </c>
      <c r="G318" s="194" t="s">
        <v>301</v>
      </c>
      <c r="H318" s="195">
        <v>1</v>
      </c>
      <c r="I318" s="196"/>
      <c r="J318" s="197">
        <f>ROUND(I318*H318,2)</f>
        <v>0</v>
      </c>
      <c r="K318" s="193" t="s">
        <v>22</v>
      </c>
      <c r="L318" s="59"/>
      <c r="M318" s="198" t="s">
        <v>22</v>
      </c>
      <c r="N318" s="199" t="s">
        <v>46</v>
      </c>
      <c r="O318" s="40"/>
      <c r="P318" s="200">
        <f>O318*H318</f>
        <v>0</v>
      </c>
      <c r="Q318" s="200">
        <v>0</v>
      </c>
      <c r="R318" s="200">
        <f>Q318*H318</f>
        <v>0</v>
      </c>
      <c r="S318" s="200">
        <v>0</v>
      </c>
      <c r="T318" s="201">
        <f>S318*H318</f>
        <v>0</v>
      </c>
      <c r="AR318" s="22" t="s">
        <v>462</v>
      </c>
      <c r="AT318" s="22" t="s">
        <v>152</v>
      </c>
      <c r="AU318" s="22" t="s">
        <v>84</v>
      </c>
      <c r="AY318" s="22" t="s">
        <v>149</v>
      </c>
      <c r="BE318" s="202">
        <f>IF(N318="základní",J318,0)</f>
        <v>0</v>
      </c>
      <c r="BF318" s="202">
        <f>IF(N318="snížená",J318,0)</f>
        <v>0</v>
      </c>
      <c r="BG318" s="202">
        <f>IF(N318="zákl. přenesená",J318,0)</f>
        <v>0</v>
      </c>
      <c r="BH318" s="202">
        <f>IF(N318="sníž. přenesená",J318,0)</f>
        <v>0</v>
      </c>
      <c r="BI318" s="202">
        <f>IF(N318="nulová",J318,0)</f>
        <v>0</v>
      </c>
      <c r="BJ318" s="22" t="s">
        <v>24</v>
      </c>
      <c r="BK318" s="202">
        <f>ROUND(I318*H318,2)</f>
        <v>0</v>
      </c>
      <c r="BL318" s="22" t="s">
        <v>462</v>
      </c>
      <c r="BM318" s="22" t="s">
        <v>702</v>
      </c>
    </row>
    <row r="319" spans="2:51" s="11" customFormat="1" ht="13.5">
      <c r="B319" s="203"/>
      <c r="C319" s="204"/>
      <c r="D319" s="215" t="s">
        <v>159</v>
      </c>
      <c r="E319" s="216" t="s">
        <v>22</v>
      </c>
      <c r="F319" s="217" t="s">
        <v>24</v>
      </c>
      <c r="G319" s="204"/>
      <c r="H319" s="218">
        <v>1</v>
      </c>
      <c r="I319" s="209"/>
      <c r="J319" s="204"/>
      <c r="K319" s="204"/>
      <c r="L319" s="210"/>
      <c r="M319" s="211"/>
      <c r="N319" s="212"/>
      <c r="O319" s="212"/>
      <c r="P319" s="212"/>
      <c r="Q319" s="212"/>
      <c r="R319" s="212"/>
      <c r="S319" s="212"/>
      <c r="T319" s="213"/>
      <c r="AT319" s="214" t="s">
        <v>159</v>
      </c>
      <c r="AU319" s="214" t="s">
        <v>84</v>
      </c>
      <c r="AV319" s="11" t="s">
        <v>84</v>
      </c>
      <c r="AW319" s="11" t="s">
        <v>39</v>
      </c>
      <c r="AX319" s="11" t="s">
        <v>24</v>
      </c>
      <c r="AY319" s="214" t="s">
        <v>149</v>
      </c>
    </row>
    <row r="320" spans="2:63" s="10" customFormat="1" ht="29.85" customHeight="1">
      <c r="B320" s="174"/>
      <c r="C320" s="175"/>
      <c r="D320" s="188" t="s">
        <v>74</v>
      </c>
      <c r="E320" s="189" t="s">
        <v>703</v>
      </c>
      <c r="F320" s="189" t="s">
        <v>704</v>
      </c>
      <c r="G320" s="175"/>
      <c r="H320" s="175"/>
      <c r="I320" s="178"/>
      <c r="J320" s="190">
        <f>BK320</f>
        <v>0</v>
      </c>
      <c r="K320" s="175"/>
      <c r="L320" s="180"/>
      <c r="M320" s="181"/>
      <c r="N320" s="182"/>
      <c r="O320" s="182"/>
      <c r="P320" s="183">
        <f>SUM(P321:P322)</f>
        <v>0</v>
      </c>
      <c r="Q320" s="182"/>
      <c r="R320" s="183">
        <f>SUM(R321:R322)</f>
        <v>0</v>
      </c>
      <c r="S320" s="182"/>
      <c r="T320" s="184">
        <f>SUM(T321:T322)</f>
        <v>0</v>
      </c>
      <c r="AR320" s="185" t="s">
        <v>150</v>
      </c>
      <c r="AT320" s="186" t="s">
        <v>74</v>
      </c>
      <c r="AU320" s="186" t="s">
        <v>24</v>
      </c>
      <c r="AY320" s="185" t="s">
        <v>149</v>
      </c>
      <c r="BK320" s="187">
        <f>SUM(BK321:BK322)</f>
        <v>0</v>
      </c>
    </row>
    <row r="321" spans="2:65" s="1" customFormat="1" ht="22.5" customHeight="1">
      <c r="B321" s="39"/>
      <c r="C321" s="191" t="s">
        <v>705</v>
      </c>
      <c r="D321" s="191" t="s">
        <v>152</v>
      </c>
      <c r="E321" s="192" t="s">
        <v>706</v>
      </c>
      <c r="F321" s="193" t="s">
        <v>707</v>
      </c>
      <c r="G321" s="194" t="s">
        <v>301</v>
      </c>
      <c r="H321" s="195">
        <v>1</v>
      </c>
      <c r="I321" s="196"/>
      <c r="J321" s="197">
        <f>ROUND(I321*H321,2)</f>
        <v>0</v>
      </c>
      <c r="K321" s="193" t="s">
        <v>22</v>
      </c>
      <c r="L321" s="59"/>
      <c r="M321" s="198" t="s">
        <v>22</v>
      </c>
      <c r="N321" s="199" t="s">
        <v>46</v>
      </c>
      <c r="O321" s="40"/>
      <c r="P321" s="200">
        <f>O321*H321</f>
        <v>0</v>
      </c>
      <c r="Q321" s="200">
        <v>0</v>
      </c>
      <c r="R321" s="200">
        <f>Q321*H321</f>
        <v>0</v>
      </c>
      <c r="S321" s="200">
        <v>0</v>
      </c>
      <c r="T321" s="201">
        <f>S321*H321</f>
        <v>0</v>
      </c>
      <c r="AR321" s="22" t="s">
        <v>462</v>
      </c>
      <c r="AT321" s="22" t="s">
        <v>152</v>
      </c>
      <c r="AU321" s="22" t="s">
        <v>84</v>
      </c>
      <c r="AY321" s="22" t="s">
        <v>149</v>
      </c>
      <c r="BE321" s="202">
        <f>IF(N321="základní",J321,0)</f>
        <v>0</v>
      </c>
      <c r="BF321" s="202">
        <f>IF(N321="snížená",J321,0)</f>
        <v>0</v>
      </c>
      <c r="BG321" s="202">
        <f>IF(N321="zákl. přenesená",J321,0)</f>
        <v>0</v>
      </c>
      <c r="BH321" s="202">
        <f>IF(N321="sníž. přenesená",J321,0)</f>
        <v>0</v>
      </c>
      <c r="BI321" s="202">
        <f>IF(N321="nulová",J321,0)</f>
        <v>0</v>
      </c>
      <c r="BJ321" s="22" t="s">
        <v>24</v>
      </c>
      <c r="BK321" s="202">
        <f>ROUND(I321*H321,2)</f>
        <v>0</v>
      </c>
      <c r="BL321" s="22" t="s">
        <v>462</v>
      </c>
      <c r="BM321" s="22" t="s">
        <v>708</v>
      </c>
    </row>
    <row r="322" spans="2:51" s="11" customFormat="1" ht="13.5">
      <c r="B322" s="203"/>
      <c r="C322" s="204"/>
      <c r="D322" s="215" t="s">
        <v>159</v>
      </c>
      <c r="E322" s="216" t="s">
        <v>22</v>
      </c>
      <c r="F322" s="217" t="s">
        <v>24</v>
      </c>
      <c r="G322" s="204"/>
      <c r="H322" s="218">
        <v>1</v>
      </c>
      <c r="I322" s="209"/>
      <c r="J322" s="204"/>
      <c r="K322" s="204"/>
      <c r="L322" s="210"/>
      <c r="M322" s="211"/>
      <c r="N322" s="212"/>
      <c r="O322" s="212"/>
      <c r="P322" s="212"/>
      <c r="Q322" s="212"/>
      <c r="R322" s="212"/>
      <c r="S322" s="212"/>
      <c r="T322" s="213"/>
      <c r="AT322" s="214" t="s">
        <v>159</v>
      </c>
      <c r="AU322" s="214" t="s">
        <v>84</v>
      </c>
      <c r="AV322" s="11" t="s">
        <v>84</v>
      </c>
      <c r="AW322" s="11" t="s">
        <v>39</v>
      </c>
      <c r="AX322" s="11" t="s">
        <v>24</v>
      </c>
      <c r="AY322" s="214" t="s">
        <v>149</v>
      </c>
    </row>
    <row r="323" spans="2:63" s="10" customFormat="1" ht="37.35" customHeight="1">
      <c r="B323" s="174"/>
      <c r="C323" s="175"/>
      <c r="D323" s="176" t="s">
        <v>74</v>
      </c>
      <c r="E323" s="177" t="s">
        <v>709</v>
      </c>
      <c r="F323" s="177" t="s">
        <v>710</v>
      </c>
      <c r="G323" s="175"/>
      <c r="H323" s="175"/>
      <c r="I323" s="178"/>
      <c r="J323" s="179">
        <f>BK323</f>
        <v>0</v>
      </c>
      <c r="K323" s="175"/>
      <c r="L323" s="180"/>
      <c r="M323" s="181"/>
      <c r="N323" s="182"/>
      <c r="O323" s="182"/>
      <c r="P323" s="183">
        <f>P324+P327</f>
        <v>0</v>
      </c>
      <c r="Q323" s="182"/>
      <c r="R323" s="183">
        <f>R324+R327</f>
        <v>0</v>
      </c>
      <c r="S323" s="182"/>
      <c r="T323" s="184">
        <f>T324+T327</f>
        <v>0</v>
      </c>
      <c r="AR323" s="185" t="s">
        <v>178</v>
      </c>
      <c r="AT323" s="186" t="s">
        <v>74</v>
      </c>
      <c r="AU323" s="186" t="s">
        <v>75</v>
      </c>
      <c r="AY323" s="185" t="s">
        <v>149</v>
      </c>
      <c r="BK323" s="187">
        <f>BK324+BK327</f>
        <v>0</v>
      </c>
    </row>
    <row r="324" spans="2:63" s="10" customFormat="1" ht="19.9" customHeight="1">
      <c r="B324" s="174"/>
      <c r="C324" s="175"/>
      <c r="D324" s="188" t="s">
        <v>74</v>
      </c>
      <c r="E324" s="189" t="s">
        <v>711</v>
      </c>
      <c r="F324" s="189" t="s">
        <v>712</v>
      </c>
      <c r="G324" s="175"/>
      <c r="H324" s="175"/>
      <c r="I324" s="178"/>
      <c r="J324" s="190">
        <f>BK324</f>
        <v>0</v>
      </c>
      <c r="K324" s="175"/>
      <c r="L324" s="180"/>
      <c r="M324" s="181"/>
      <c r="N324" s="182"/>
      <c r="O324" s="182"/>
      <c r="P324" s="183">
        <f>SUM(P325:P326)</f>
        <v>0</v>
      </c>
      <c r="Q324" s="182"/>
      <c r="R324" s="183">
        <f>SUM(R325:R326)</f>
        <v>0</v>
      </c>
      <c r="S324" s="182"/>
      <c r="T324" s="184">
        <f>SUM(T325:T326)</f>
        <v>0</v>
      </c>
      <c r="AR324" s="185" t="s">
        <v>178</v>
      </c>
      <c r="AT324" s="186" t="s">
        <v>74</v>
      </c>
      <c r="AU324" s="186" t="s">
        <v>24</v>
      </c>
      <c r="AY324" s="185" t="s">
        <v>149</v>
      </c>
      <c r="BK324" s="187">
        <f>SUM(BK325:BK326)</f>
        <v>0</v>
      </c>
    </row>
    <row r="325" spans="2:65" s="1" customFormat="1" ht="22.5" customHeight="1">
      <c r="B325" s="39"/>
      <c r="C325" s="191" t="s">
        <v>713</v>
      </c>
      <c r="D325" s="191" t="s">
        <v>152</v>
      </c>
      <c r="E325" s="192" t="s">
        <v>714</v>
      </c>
      <c r="F325" s="193" t="s">
        <v>715</v>
      </c>
      <c r="G325" s="194" t="s">
        <v>716</v>
      </c>
      <c r="H325" s="195">
        <v>1</v>
      </c>
      <c r="I325" s="196"/>
      <c r="J325" s="197">
        <f>ROUND(I325*H325,2)</f>
        <v>0</v>
      </c>
      <c r="K325" s="193" t="s">
        <v>156</v>
      </c>
      <c r="L325" s="59"/>
      <c r="M325" s="198" t="s">
        <v>22</v>
      </c>
      <c r="N325" s="199" t="s">
        <v>46</v>
      </c>
      <c r="O325" s="40"/>
      <c r="P325" s="200">
        <f>O325*H325</f>
        <v>0</v>
      </c>
      <c r="Q325" s="200">
        <v>0</v>
      </c>
      <c r="R325" s="200">
        <f>Q325*H325</f>
        <v>0</v>
      </c>
      <c r="S325" s="200">
        <v>0</v>
      </c>
      <c r="T325" s="201">
        <f>S325*H325</f>
        <v>0</v>
      </c>
      <c r="AR325" s="22" t="s">
        <v>717</v>
      </c>
      <c r="AT325" s="22" t="s">
        <v>152</v>
      </c>
      <c r="AU325" s="22" t="s">
        <v>84</v>
      </c>
      <c r="AY325" s="22" t="s">
        <v>149</v>
      </c>
      <c r="BE325" s="202">
        <f>IF(N325="základní",J325,0)</f>
        <v>0</v>
      </c>
      <c r="BF325" s="202">
        <f>IF(N325="snížená",J325,0)</f>
        <v>0</v>
      </c>
      <c r="BG325" s="202">
        <f>IF(N325="zákl. přenesená",J325,0)</f>
        <v>0</v>
      </c>
      <c r="BH325" s="202">
        <f>IF(N325="sníž. přenesená",J325,0)</f>
        <v>0</v>
      </c>
      <c r="BI325" s="202">
        <f>IF(N325="nulová",J325,0)</f>
        <v>0</v>
      </c>
      <c r="BJ325" s="22" t="s">
        <v>24</v>
      </c>
      <c r="BK325" s="202">
        <f>ROUND(I325*H325,2)</f>
        <v>0</v>
      </c>
      <c r="BL325" s="22" t="s">
        <v>717</v>
      </c>
      <c r="BM325" s="22" t="s">
        <v>718</v>
      </c>
    </row>
    <row r="326" spans="2:51" s="11" customFormat="1" ht="13.5">
      <c r="B326" s="203"/>
      <c r="C326" s="204"/>
      <c r="D326" s="215" t="s">
        <v>159</v>
      </c>
      <c r="E326" s="216" t="s">
        <v>22</v>
      </c>
      <c r="F326" s="217" t="s">
        <v>719</v>
      </c>
      <c r="G326" s="204"/>
      <c r="H326" s="218">
        <v>1</v>
      </c>
      <c r="I326" s="209"/>
      <c r="J326" s="204"/>
      <c r="K326" s="204"/>
      <c r="L326" s="210"/>
      <c r="M326" s="211"/>
      <c r="N326" s="212"/>
      <c r="O326" s="212"/>
      <c r="P326" s="212"/>
      <c r="Q326" s="212"/>
      <c r="R326" s="212"/>
      <c r="S326" s="212"/>
      <c r="T326" s="213"/>
      <c r="AT326" s="214" t="s">
        <v>159</v>
      </c>
      <c r="AU326" s="214" t="s">
        <v>84</v>
      </c>
      <c r="AV326" s="11" t="s">
        <v>84</v>
      </c>
      <c r="AW326" s="11" t="s">
        <v>39</v>
      </c>
      <c r="AX326" s="11" t="s">
        <v>24</v>
      </c>
      <c r="AY326" s="214" t="s">
        <v>149</v>
      </c>
    </row>
    <row r="327" spans="2:63" s="10" customFormat="1" ht="29.85" customHeight="1">
      <c r="B327" s="174"/>
      <c r="C327" s="175"/>
      <c r="D327" s="188" t="s">
        <v>74</v>
      </c>
      <c r="E327" s="189" t="s">
        <v>720</v>
      </c>
      <c r="F327" s="189" t="s">
        <v>721</v>
      </c>
      <c r="G327" s="175"/>
      <c r="H327" s="175"/>
      <c r="I327" s="178"/>
      <c r="J327" s="190">
        <f>BK327</f>
        <v>0</v>
      </c>
      <c r="K327" s="175"/>
      <c r="L327" s="180"/>
      <c r="M327" s="181"/>
      <c r="N327" s="182"/>
      <c r="O327" s="182"/>
      <c r="P327" s="183">
        <f>SUM(P328:P331)</f>
        <v>0</v>
      </c>
      <c r="Q327" s="182"/>
      <c r="R327" s="183">
        <f>SUM(R328:R331)</f>
        <v>0</v>
      </c>
      <c r="S327" s="182"/>
      <c r="T327" s="184">
        <f>SUM(T328:T331)</f>
        <v>0</v>
      </c>
      <c r="AR327" s="185" t="s">
        <v>178</v>
      </c>
      <c r="AT327" s="186" t="s">
        <v>74</v>
      </c>
      <c r="AU327" s="186" t="s">
        <v>24</v>
      </c>
      <c r="AY327" s="185" t="s">
        <v>149</v>
      </c>
      <c r="BK327" s="187">
        <f>SUM(BK328:BK331)</f>
        <v>0</v>
      </c>
    </row>
    <row r="328" spans="2:65" s="1" customFormat="1" ht="22.5" customHeight="1">
      <c r="B328" s="39"/>
      <c r="C328" s="191" t="s">
        <v>722</v>
      </c>
      <c r="D328" s="191" t="s">
        <v>152</v>
      </c>
      <c r="E328" s="192" t="s">
        <v>723</v>
      </c>
      <c r="F328" s="193" t="s">
        <v>724</v>
      </c>
      <c r="G328" s="194" t="s">
        <v>716</v>
      </c>
      <c r="H328" s="195">
        <v>1</v>
      </c>
      <c r="I328" s="196"/>
      <c r="J328" s="197">
        <f>ROUND(I328*H328,2)</f>
        <v>0</v>
      </c>
      <c r="K328" s="193" t="s">
        <v>156</v>
      </c>
      <c r="L328" s="59"/>
      <c r="M328" s="198" t="s">
        <v>22</v>
      </c>
      <c r="N328" s="199" t="s">
        <v>46</v>
      </c>
      <c r="O328" s="40"/>
      <c r="P328" s="200">
        <f>O328*H328</f>
        <v>0</v>
      </c>
      <c r="Q328" s="200">
        <v>0</v>
      </c>
      <c r="R328" s="200">
        <f>Q328*H328</f>
        <v>0</v>
      </c>
      <c r="S328" s="200">
        <v>0</v>
      </c>
      <c r="T328" s="201">
        <f>S328*H328</f>
        <v>0</v>
      </c>
      <c r="AR328" s="22" t="s">
        <v>717</v>
      </c>
      <c r="AT328" s="22" t="s">
        <v>152</v>
      </c>
      <c r="AU328" s="22" t="s">
        <v>84</v>
      </c>
      <c r="AY328" s="22" t="s">
        <v>149</v>
      </c>
      <c r="BE328" s="202">
        <f>IF(N328="základní",J328,0)</f>
        <v>0</v>
      </c>
      <c r="BF328" s="202">
        <f>IF(N328="snížená",J328,0)</f>
        <v>0</v>
      </c>
      <c r="BG328" s="202">
        <f>IF(N328="zákl. přenesená",J328,0)</f>
        <v>0</v>
      </c>
      <c r="BH328" s="202">
        <f>IF(N328="sníž. přenesená",J328,0)</f>
        <v>0</v>
      </c>
      <c r="BI328" s="202">
        <f>IF(N328="nulová",J328,0)</f>
        <v>0</v>
      </c>
      <c r="BJ328" s="22" t="s">
        <v>24</v>
      </c>
      <c r="BK328" s="202">
        <f>ROUND(I328*H328,2)</f>
        <v>0</v>
      </c>
      <c r="BL328" s="22" t="s">
        <v>717</v>
      </c>
      <c r="BM328" s="22" t="s">
        <v>725</v>
      </c>
    </row>
    <row r="329" spans="2:65" s="1" customFormat="1" ht="22.5" customHeight="1">
      <c r="B329" s="39"/>
      <c r="C329" s="191" t="s">
        <v>726</v>
      </c>
      <c r="D329" s="191" t="s">
        <v>152</v>
      </c>
      <c r="E329" s="192" t="s">
        <v>727</v>
      </c>
      <c r="F329" s="193" t="s">
        <v>728</v>
      </c>
      <c r="G329" s="194" t="s">
        <v>716</v>
      </c>
      <c r="H329" s="195">
        <v>1</v>
      </c>
      <c r="I329" s="196"/>
      <c r="J329" s="197">
        <f>ROUND(I329*H329,2)</f>
        <v>0</v>
      </c>
      <c r="K329" s="193" t="s">
        <v>156</v>
      </c>
      <c r="L329" s="59"/>
      <c r="M329" s="198" t="s">
        <v>22</v>
      </c>
      <c r="N329" s="199" t="s">
        <v>46</v>
      </c>
      <c r="O329" s="40"/>
      <c r="P329" s="200">
        <f>O329*H329</f>
        <v>0</v>
      </c>
      <c r="Q329" s="200">
        <v>0</v>
      </c>
      <c r="R329" s="200">
        <f>Q329*H329</f>
        <v>0</v>
      </c>
      <c r="S329" s="200">
        <v>0</v>
      </c>
      <c r="T329" s="201">
        <f>S329*H329</f>
        <v>0</v>
      </c>
      <c r="AR329" s="22" t="s">
        <v>717</v>
      </c>
      <c r="AT329" s="22" t="s">
        <v>152</v>
      </c>
      <c r="AU329" s="22" t="s">
        <v>84</v>
      </c>
      <c r="AY329" s="22" t="s">
        <v>149</v>
      </c>
      <c r="BE329" s="202">
        <f>IF(N329="základní",J329,0)</f>
        <v>0</v>
      </c>
      <c r="BF329" s="202">
        <f>IF(N329="snížená",J329,0)</f>
        <v>0</v>
      </c>
      <c r="BG329" s="202">
        <f>IF(N329="zákl. přenesená",J329,0)</f>
        <v>0</v>
      </c>
      <c r="BH329" s="202">
        <f>IF(N329="sníž. přenesená",J329,0)</f>
        <v>0</v>
      </c>
      <c r="BI329" s="202">
        <f>IF(N329="nulová",J329,0)</f>
        <v>0</v>
      </c>
      <c r="BJ329" s="22" t="s">
        <v>24</v>
      </c>
      <c r="BK329" s="202">
        <f>ROUND(I329*H329,2)</f>
        <v>0</v>
      </c>
      <c r="BL329" s="22" t="s">
        <v>717</v>
      </c>
      <c r="BM329" s="22" t="s">
        <v>729</v>
      </c>
    </row>
    <row r="330" spans="2:65" s="1" customFormat="1" ht="22.5" customHeight="1">
      <c r="B330" s="39"/>
      <c r="C330" s="191" t="s">
        <v>730</v>
      </c>
      <c r="D330" s="191" t="s">
        <v>152</v>
      </c>
      <c r="E330" s="192" t="s">
        <v>731</v>
      </c>
      <c r="F330" s="193" t="s">
        <v>732</v>
      </c>
      <c r="G330" s="194" t="s">
        <v>716</v>
      </c>
      <c r="H330" s="195">
        <v>1</v>
      </c>
      <c r="I330" s="196"/>
      <c r="J330" s="197">
        <f>ROUND(I330*H330,2)</f>
        <v>0</v>
      </c>
      <c r="K330" s="193" t="s">
        <v>156</v>
      </c>
      <c r="L330" s="59"/>
      <c r="M330" s="198" t="s">
        <v>22</v>
      </c>
      <c r="N330" s="199" t="s">
        <v>46</v>
      </c>
      <c r="O330" s="40"/>
      <c r="P330" s="200">
        <f>O330*H330</f>
        <v>0</v>
      </c>
      <c r="Q330" s="200">
        <v>0</v>
      </c>
      <c r="R330" s="200">
        <f>Q330*H330</f>
        <v>0</v>
      </c>
      <c r="S330" s="200">
        <v>0</v>
      </c>
      <c r="T330" s="201">
        <f>S330*H330</f>
        <v>0</v>
      </c>
      <c r="AR330" s="22" t="s">
        <v>717</v>
      </c>
      <c r="AT330" s="22" t="s">
        <v>152</v>
      </c>
      <c r="AU330" s="22" t="s">
        <v>84</v>
      </c>
      <c r="AY330" s="22" t="s">
        <v>149</v>
      </c>
      <c r="BE330" s="202">
        <f>IF(N330="základní",J330,0)</f>
        <v>0</v>
      </c>
      <c r="BF330" s="202">
        <f>IF(N330="snížená",J330,0)</f>
        <v>0</v>
      </c>
      <c r="BG330" s="202">
        <f>IF(N330="zákl. přenesená",J330,0)</f>
        <v>0</v>
      </c>
      <c r="BH330" s="202">
        <f>IF(N330="sníž. přenesená",J330,0)</f>
        <v>0</v>
      </c>
      <c r="BI330" s="202">
        <f>IF(N330="nulová",J330,0)</f>
        <v>0</v>
      </c>
      <c r="BJ330" s="22" t="s">
        <v>24</v>
      </c>
      <c r="BK330" s="202">
        <f>ROUND(I330*H330,2)</f>
        <v>0</v>
      </c>
      <c r="BL330" s="22" t="s">
        <v>717</v>
      </c>
      <c r="BM330" s="22" t="s">
        <v>733</v>
      </c>
    </row>
    <row r="331" spans="2:65" s="1" customFormat="1" ht="22.5" customHeight="1">
      <c r="B331" s="39"/>
      <c r="C331" s="191" t="s">
        <v>734</v>
      </c>
      <c r="D331" s="191" t="s">
        <v>152</v>
      </c>
      <c r="E331" s="192" t="s">
        <v>735</v>
      </c>
      <c r="F331" s="193" t="s">
        <v>736</v>
      </c>
      <c r="G331" s="194" t="s">
        <v>716</v>
      </c>
      <c r="H331" s="195">
        <v>1</v>
      </c>
      <c r="I331" s="196"/>
      <c r="J331" s="197">
        <f>ROUND(I331*H331,2)</f>
        <v>0</v>
      </c>
      <c r="K331" s="193" t="s">
        <v>156</v>
      </c>
      <c r="L331" s="59"/>
      <c r="M331" s="198" t="s">
        <v>22</v>
      </c>
      <c r="N331" s="241" t="s">
        <v>46</v>
      </c>
      <c r="O331" s="242"/>
      <c r="P331" s="243">
        <f>O331*H331</f>
        <v>0</v>
      </c>
      <c r="Q331" s="243">
        <v>0</v>
      </c>
      <c r="R331" s="243">
        <f>Q331*H331</f>
        <v>0</v>
      </c>
      <c r="S331" s="243">
        <v>0</v>
      </c>
      <c r="T331" s="244">
        <f>S331*H331</f>
        <v>0</v>
      </c>
      <c r="AR331" s="22" t="s">
        <v>717</v>
      </c>
      <c r="AT331" s="22" t="s">
        <v>152</v>
      </c>
      <c r="AU331" s="22" t="s">
        <v>84</v>
      </c>
      <c r="AY331" s="22" t="s">
        <v>149</v>
      </c>
      <c r="BE331" s="202">
        <f>IF(N331="základní",J331,0)</f>
        <v>0</v>
      </c>
      <c r="BF331" s="202">
        <f>IF(N331="snížená",J331,0)</f>
        <v>0</v>
      </c>
      <c r="BG331" s="202">
        <f>IF(N331="zákl. přenesená",J331,0)</f>
        <v>0</v>
      </c>
      <c r="BH331" s="202">
        <f>IF(N331="sníž. přenesená",J331,0)</f>
        <v>0</v>
      </c>
      <c r="BI331" s="202">
        <f>IF(N331="nulová",J331,0)</f>
        <v>0</v>
      </c>
      <c r="BJ331" s="22" t="s">
        <v>24</v>
      </c>
      <c r="BK331" s="202">
        <f>ROUND(I331*H331,2)</f>
        <v>0</v>
      </c>
      <c r="BL331" s="22" t="s">
        <v>717</v>
      </c>
      <c r="BM331" s="22" t="s">
        <v>737</v>
      </c>
    </row>
    <row r="332" spans="2:12" s="1" customFormat="1" ht="6.95" customHeight="1">
      <c r="B332" s="54"/>
      <c r="C332" s="55"/>
      <c r="D332" s="55"/>
      <c r="E332" s="55"/>
      <c r="F332" s="55"/>
      <c r="G332" s="55"/>
      <c r="H332" s="55"/>
      <c r="I332" s="137"/>
      <c r="J332" s="55"/>
      <c r="K332" s="55"/>
      <c r="L332" s="59"/>
    </row>
  </sheetData>
  <sheetProtection password="CC35" sheet="1" objects="1" scenarios="1" formatCells="0" formatColumns="0" formatRows="0" sort="0" autoFilter="0"/>
  <autoFilter ref="C101:K331"/>
  <mergeCells count="9">
    <mergeCell ref="E92:H92"/>
    <mergeCell ref="E94:H94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101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83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9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9"/>
      <c r="B1" s="110"/>
      <c r="C1" s="110"/>
      <c r="D1" s="111" t="s">
        <v>1</v>
      </c>
      <c r="E1" s="110"/>
      <c r="F1" s="112" t="s">
        <v>94</v>
      </c>
      <c r="G1" s="371" t="s">
        <v>95</v>
      </c>
      <c r="H1" s="371"/>
      <c r="I1" s="113"/>
      <c r="J1" s="112" t="s">
        <v>96</v>
      </c>
      <c r="K1" s="111" t="s">
        <v>97</v>
      </c>
      <c r="L1" s="112" t="s">
        <v>98</v>
      </c>
      <c r="M1" s="112"/>
      <c r="N1" s="112"/>
      <c r="O1" s="112"/>
      <c r="P1" s="112"/>
      <c r="Q1" s="112"/>
      <c r="R1" s="112"/>
      <c r="S1" s="112"/>
      <c r="T1" s="112"/>
      <c r="U1" s="18"/>
      <c r="V1" s="18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</row>
    <row r="2" spans="3:46" ht="36.95" customHeight="1">
      <c r="L2" s="363"/>
      <c r="M2" s="363"/>
      <c r="N2" s="363"/>
      <c r="O2" s="363"/>
      <c r="P2" s="363"/>
      <c r="Q2" s="363"/>
      <c r="R2" s="363"/>
      <c r="S2" s="363"/>
      <c r="T2" s="363"/>
      <c r="U2" s="363"/>
      <c r="V2" s="363"/>
      <c r="AT2" s="22" t="s">
        <v>87</v>
      </c>
    </row>
    <row r="3" spans="2:46" ht="6.95" customHeight="1">
      <c r="B3" s="23"/>
      <c r="C3" s="24"/>
      <c r="D3" s="24"/>
      <c r="E3" s="24"/>
      <c r="F3" s="24"/>
      <c r="G3" s="24"/>
      <c r="H3" s="24"/>
      <c r="I3" s="114"/>
      <c r="J3" s="24"/>
      <c r="K3" s="25"/>
      <c r="AT3" s="22" t="s">
        <v>84</v>
      </c>
    </row>
    <row r="4" spans="2:46" ht="36.95" customHeight="1">
      <c r="B4" s="26"/>
      <c r="C4" s="27"/>
      <c r="D4" s="28" t="s">
        <v>99</v>
      </c>
      <c r="E4" s="27"/>
      <c r="F4" s="27"/>
      <c r="G4" s="27"/>
      <c r="H4" s="27"/>
      <c r="I4" s="115"/>
      <c r="J4" s="27"/>
      <c r="K4" s="29"/>
      <c r="M4" s="30" t="s">
        <v>12</v>
      </c>
      <c r="AT4" s="22" t="s">
        <v>6</v>
      </c>
    </row>
    <row r="5" spans="2:11" ht="6.95" customHeight="1">
      <c r="B5" s="26"/>
      <c r="C5" s="27"/>
      <c r="D5" s="27"/>
      <c r="E5" s="27"/>
      <c r="F5" s="27"/>
      <c r="G5" s="27"/>
      <c r="H5" s="27"/>
      <c r="I5" s="115"/>
      <c r="J5" s="27"/>
      <c r="K5" s="29"/>
    </row>
    <row r="6" spans="2:11" ht="13.5">
      <c r="B6" s="26"/>
      <c r="C6" s="27"/>
      <c r="D6" s="35" t="s">
        <v>18</v>
      </c>
      <c r="E6" s="27"/>
      <c r="F6" s="27"/>
      <c r="G6" s="27"/>
      <c r="H6" s="27"/>
      <c r="I6" s="115"/>
      <c r="J6" s="27"/>
      <c r="K6" s="29"/>
    </row>
    <row r="7" spans="2:11" ht="22.5" customHeight="1">
      <c r="B7" s="26"/>
      <c r="C7" s="27"/>
      <c r="D7" s="27"/>
      <c r="E7" s="364" t="str">
        <f>'Rekapitulace stavby'!K6</f>
        <v>Zlepšení praktické připravenosti technických oborů</v>
      </c>
      <c r="F7" s="365"/>
      <c r="G7" s="365"/>
      <c r="H7" s="365"/>
      <c r="I7" s="115"/>
      <c r="J7" s="27"/>
      <c r="K7" s="29"/>
    </row>
    <row r="8" spans="2:11" s="1" customFormat="1" ht="13.5">
      <c r="B8" s="39"/>
      <c r="C8" s="40"/>
      <c r="D8" s="35" t="s">
        <v>100</v>
      </c>
      <c r="E8" s="40"/>
      <c r="F8" s="40"/>
      <c r="G8" s="40"/>
      <c r="H8" s="40"/>
      <c r="I8" s="116"/>
      <c r="J8" s="40"/>
      <c r="K8" s="43"/>
    </row>
    <row r="9" spans="2:11" s="1" customFormat="1" ht="36.95" customHeight="1">
      <c r="B9" s="39"/>
      <c r="C9" s="40"/>
      <c r="D9" s="40"/>
      <c r="E9" s="366" t="s">
        <v>738</v>
      </c>
      <c r="F9" s="367"/>
      <c r="G9" s="367"/>
      <c r="H9" s="367"/>
      <c r="I9" s="116"/>
      <c r="J9" s="40"/>
      <c r="K9" s="43"/>
    </row>
    <row r="10" spans="2:11" s="1" customFormat="1" ht="13.5">
      <c r="B10" s="39"/>
      <c r="C10" s="40"/>
      <c r="D10" s="40"/>
      <c r="E10" s="40"/>
      <c r="F10" s="40"/>
      <c r="G10" s="40"/>
      <c r="H10" s="40"/>
      <c r="I10" s="116"/>
      <c r="J10" s="40"/>
      <c r="K10" s="43"/>
    </row>
    <row r="11" spans="2:11" s="1" customFormat="1" ht="14.45" customHeight="1">
      <c r="B11" s="39"/>
      <c r="C11" s="40"/>
      <c r="D11" s="35" t="s">
        <v>21</v>
      </c>
      <c r="E11" s="40"/>
      <c r="F11" s="33" t="s">
        <v>22</v>
      </c>
      <c r="G11" s="40"/>
      <c r="H11" s="40"/>
      <c r="I11" s="117" t="s">
        <v>23</v>
      </c>
      <c r="J11" s="33" t="s">
        <v>22</v>
      </c>
      <c r="K11" s="43"/>
    </row>
    <row r="12" spans="2:11" s="1" customFormat="1" ht="14.45" customHeight="1">
      <c r="B12" s="39"/>
      <c r="C12" s="40"/>
      <c r="D12" s="35" t="s">
        <v>25</v>
      </c>
      <c r="E12" s="40"/>
      <c r="F12" s="33" t="s">
        <v>26</v>
      </c>
      <c r="G12" s="40"/>
      <c r="H12" s="40"/>
      <c r="I12" s="117" t="s">
        <v>27</v>
      </c>
      <c r="J12" s="118" t="str">
        <f>'Rekapitulace stavby'!AN8</f>
        <v>13. 11. 2016</v>
      </c>
      <c r="K12" s="43"/>
    </row>
    <row r="13" spans="2:11" s="1" customFormat="1" ht="10.9" customHeight="1">
      <c r="B13" s="39"/>
      <c r="C13" s="40"/>
      <c r="D13" s="40"/>
      <c r="E13" s="40"/>
      <c r="F13" s="40"/>
      <c r="G13" s="40"/>
      <c r="H13" s="40"/>
      <c r="I13" s="116"/>
      <c r="J13" s="40"/>
      <c r="K13" s="43"/>
    </row>
    <row r="14" spans="2:11" s="1" customFormat="1" ht="14.45" customHeight="1">
      <c r="B14" s="39"/>
      <c r="C14" s="40"/>
      <c r="D14" s="35" t="s">
        <v>31</v>
      </c>
      <c r="E14" s="40"/>
      <c r="F14" s="40"/>
      <c r="G14" s="40"/>
      <c r="H14" s="40"/>
      <c r="I14" s="117" t="s">
        <v>32</v>
      </c>
      <c r="J14" s="33" t="s">
        <v>22</v>
      </c>
      <c r="K14" s="43"/>
    </row>
    <row r="15" spans="2:11" s="1" customFormat="1" ht="18" customHeight="1">
      <c r="B15" s="39"/>
      <c r="C15" s="40"/>
      <c r="D15" s="40"/>
      <c r="E15" s="33" t="s">
        <v>33</v>
      </c>
      <c r="F15" s="40"/>
      <c r="G15" s="40"/>
      <c r="H15" s="40"/>
      <c r="I15" s="117" t="s">
        <v>34</v>
      </c>
      <c r="J15" s="33" t="s">
        <v>22</v>
      </c>
      <c r="K15" s="43"/>
    </row>
    <row r="16" spans="2:11" s="1" customFormat="1" ht="6.95" customHeight="1">
      <c r="B16" s="39"/>
      <c r="C16" s="40"/>
      <c r="D16" s="40"/>
      <c r="E16" s="40"/>
      <c r="F16" s="40"/>
      <c r="G16" s="40"/>
      <c r="H16" s="40"/>
      <c r="I16" s="116"/>
      <c r="J16" s="40"/>
      <c r="K16" s="43"/>
    </row>
    <row r="17" spans="2:11" s="1" customFormat="1" ht="14.45" customHeight="1">
      <c r="B17" s="39"/>
      <c r="C17" s="40"/>
      <c r="D17" s="35" t="s">
        <v>35</v>
      </c>
      <c r="E17" s="40"/>
      <c r="F17" s="40"/>
      <c r="G17" s="40"/>
      <c r="H17" s="40"/>
      <c r="I17" s="117" t="s">
        <v>32</v>
      </c>
      <c r="J17" s="33" t="str">
        <f>IF('Rekapitulace stavby'!AN13="Vyplň údaj","",IF('Rekapitulace stavby'!AN13="","",'Rekapitulace stavby'!AN13))</f>
        <v/>
      </c>
      <c r="K17" s="43"/>
    </row>
    <row r="18" spans="2:11" s="1" customFormat="1" ht="18" customHeight="1">
      <c r="B18" s="39"/>
      <c r="C18" s="40"/>
      <c r="D18" s="40"/>
      <c r="E18" s="33" t="str">
        <f>IF('Rekapitulace stavby'!E14="Vyplň údaj","",IF('Rekapitulace stavby'!E14="","",'Rekapitulace stavby'!E14))</f>
        <v/>
      </c>
      <c r="F18" s="40"/>
      <c r="G18" s="40"/>
      <c r="H18" s="40"/>
      <c r="I18" s="117" t="s">
        <v>34</v>
      </c>
      <c r="J18" s="33" t="str">
        <f>IF('Rekapitulace stavby'!AN14="Vyplň údaj","",IF('Rekapitulace stavby'!AN14="","",'Rekapitulace stavby'!AN14))</f>
        <v/>
      </c>
      <c r="K18" s="43"/>
    </row>
    <row r="19" spans="2:11" s="1" customFormat="1" ht="6.95" customHeight="1">
      <c r="B19" s="39"/>
      <c r="C19" s="40"/>
      <c r="D19" s="40"/>
      <c r="E19" s="40"/>
      <c r="F19" s="40"/>
      <c r="G19" s="40"/>
      <c r="H19" s="40"/>
      <c r="I19" s="116"/>
      <c r="J19" s="40"/>
      <c r="K19" s="43"/>
    </row>
    <row r="20" spans="2:11" s="1" customFormat="1" ht="14.45" customHeight="1">
      <c r="B20" s="39"/>
      <c r="C20" s="40"/>
      <c r="D20" s="35" t="s">
        <v>37</v>
      </c>
      <c r="E20" s="40"/>
      <c r="F20" s="40"/>
      <c r="G20" s="40"/>
      <c r="H20" s="40"/>
      <c r="I20" s="117" t="s">
        <v>32</v>
      </c>
      <c r="J20" s="33" t="s">
        <v>22</v>
      </c>
      <c r="K20" s="43"/>
    </row>
    <row r="21" spans="2:11" s="1" customFormat="1" ht="18" customHeight="1">
      <c r="B21" s="39"/>
      <c r="C21" s="40"/>
      <c r="D21" s="40"/>
      <c r="E21" s="33" t="s">
        <v>38</v>
      </c>
      <c r="F21" s="40"/>
      <c r="G21" s="40"/>
      <c r="H21" s="40"/>
      <c r="I21" s="117" t="s">
        <v>34</v>
      </c>
      <c r="J21" s="33" t="s">
        <v>22</v>
      </c>
      <c r="K21" s="43"/>
    </row>
    <row r="22" spans="2:11" s="1" customFormat="1" ht="6.95" customHeight="1">
      <c r="B22" s="39"/>
      <c r="C22" s="40"/>
      <c r="D22" s="40"/>
      <c r="E22" s="40"/>
      <c r="F22" s="40"/>
      <c r="G22" s="40"/>
      <c r="H22" s="40"/>
      <c r="I22" s="116"/>
      <c r="J22" s="40"/>
      <c r="K22" s="43"/>
    </row>
    <row r="23" spans="2:11" s="1" customFormat="1" ht="14.45" customHeight="1">
      <c r="B23" s="39"/>
      <c r="C23" s="40"/>
      <c r="D23" s="35" t="s">
        <v>40</v>
      </c>
      <c r="E23" s="40"/>
      <c r="F23" s="40"/>
      <c r="G23" s="40"/>
      <c r="H23" s="40"/>
      <c r="I23" s="116"/>
      <c r="J23" s="40"/>
      <c r="K23" s="43"/>
    </row>
    <row r="24" spans="2:11" s="6" customFormat="1" ht="22.5" customHeight="1">
      <c r="B24" s="119"/>
      <c r="C24" s="120"/>
      <c r="D24" s="120"/>
      <c r="E24" s="333" t="s">
        <v>22</v>
      </c>
      <c r="F24" s="333"/>
      <c r="G24" s="333"/>
      <c r="H24" s="333"/>
      <c r="I24" s="121"/>
      <c r="J24" s="120"/>
      <c r="K24" s="122"/>
    </row>
    <row r="25" spans="2:11" s="1" customFormat="1" ht="6.95" customHeight="1">
      <c r="B25" s="39"/>
      <c r="C25" s="40"/>
      <c r="D25" s="40"/>
      <c r="E25" s="40"/>
      <c r="F25" s="40"/>
      <c r="G25" s="40"/>
      <c r="H25" s="40"/>
      <c r="I25" s="116"/>
      <c r="J25" s="40"/>
      <c r="K25" s="43"/>
    </row>
    <row r="26" spans="2:11" s="1" customFormat="1" ht="6.95" customHeight="1">
      <c r="B26" s="39"/>
      <c r="C26" s="40"/>
      <c r="D26" s="83"/>
      <c r="E26" s="83"/>
      <c r="F26" s="83"/>
      <c r="G26" s="83"/>
      <c r="H26" s="83"/>
      <c r="I26" s="123"/>
      <c r="J26" s="83"/>
      <c r="K26" s="124"/>
    </row>
    <row r="27" spans="2:11" s="1" customFormat="1" ht="25.35" customHeight="1">
      <c r="B27" s="39"/>
      <c r="C27" s="40"/>
      <c r="D27" s="125" t="s">
        <v>41</v>
      </c>
      <c r="E27" s="40"/>
      <c r="F27" s="40"/>
      <c r="G27" s="40"/>
      <c r="H27" s="40"/>
      <c r="I27" s="116"/>
      <c r="J27" s="126">
        <f>ROUND(J93,2)</f>
        <v>0</v>
      </c>
      <c r="K27" s="43"/>
    </row>
    <row r="28" spans="2:11" s="1" customFormat="1" ht="6.95" customHeight="1">
      <c r="B28" s="39"/>
      <c r="C28" s="40"/>
      <c r="D28" s="83"/>
      <c r="E28" s="83"/>
      <c r="F28" s="83"/>
      <c r="G28" s="83"/>
      <c r="H28" s="83"/>
      <c r="I28" s="123"/>
      <c r="J28" s="83"/>
      <c r="K28" s="124"/>
    </row>
    <row r="29" spans="2:11" s="1" customFormat="1" ht="14.45" customHeight="1">
      <c r="B29" s="39"/>
      <c r="C29" s="40"/>
      <c r="D29" s="40"/>
      <c r="E29" s="40"/>
      <c r="F29" s="44" t="s">
        <v>43</v>
      </c>
      <c r="G29" s="40"/>
      <c r="H29" s="40"/>
      <c r="I29" s="127" t="s">
        <v>42</v>
      </c>
      <c r="J29" s="44" t="s">
        <v>44</v>
      </c>
      <c r="K29" s="43"/>
    </row>
    <row r="30" spans="2:11" s="1" customFormat="1" ht="14.45" customHeight="1">
      <c r="B30" s="39"/>
      <c r="C30" s="40"/>
      <c r="D30" s="47" t="s">
        <v>45</v>
      </c>
      <c r="E30" s="47" t="s">
        <v>46</v>
      </c>
      <c r="F30" s="128">
        <f>ROUND(SUM(BE93:BE182),2)</f>
        <v>0</v>
      </c>
      <c r="G30" s="40"/>
      <c r="H30" s="40"/>
      <c r="I30" s="129">
        <v>0.21</v>
      </c>
      <c r="J30" s="128">
        <f>ROUND(ROUND((SUM(BE93:BE182)),2)*I30,2)</f>
        <v>0</v>
      </c>
      <c r="K30" s="43"/>
    </row>
    <row r="31" spans="2:11" s="1" customFormat="1" ht="14.45" customHeight="1">
      <c r="B31" s="39"/>
      <c r="C31" s="40"/>
      <c r="D31" s="40"/>
      <c r="E31" s="47" t="s">
        <v>47</v>
      </c>
      <c r="F31" s="128">
        <f>ROUND(SUM(BF93:BF182),2)</f>
        <v>0</v>
      </c>
      <c r="G31" s="40"/>
      <c r="H31" s="40"/>
      <c r="I31" s="129">
        <v>0.15</v>
      </c>
      <c r="J31" s="128">
        <f>ROUND(ROUND((SUM(BF93:BF182)),2)*I31,2)</f>
        <v>0</v>
      </c>
      <c r="K31" s="43"/>
    </row>
    <row r="32" spans="2:11" s="1" customFormat="1" ht="14.45" customHeight="1" hidden="1">
      <c r="B32" s="39"/>
      <c r="C32" s="40"/>
      <c r="D32" s="40"/>
      <c r="E32" s="47" t="s">
        <v>48</v>
      </c>
      <c r="F32" s="128">
        <f>ROUND(SUM(BG93:BG182),2)</f>
        <v>0</v>
      </c>
      <c r="G32" s="40"/>
      <c r="H32" s="40"/>
      <c r="I32" s="129">
        <v>0.21</v>
      </c>
      <c r="J32" s="128">
        <v>0</v>
      </c>
      <c r="K32" s="43"/>
    </row>
    <row r="33" spans="2:11" s="1" customFormat="1" ht="14.45" customHeight="1" hidden="1">
      <c r="B33" s="39"/>
      <c r="C33" s="40"/>
      <c r="D33" s="40"/>
      <c r="E33" s="47" t="s">
        <v>49</v>
      </c>
      <c r="F33" s="128">
        <f>ROUND(SUM(BH93:BH182),2)</f>
        <v>0</v>
      </c>
      <c r="G33" s="40"/>
      <c r="H33" s="40"/>
      <c r="I33" s="129">
        <v>0.15</v>
      </c>
      <c r="J33" s="128">
        <v>0</v>
      </c>
      <c r="K33" s="43"/>
    </row>
    <row r="34" spans="2:11" s="1" customFormat="1" ht="14.45" customHeight="1" hidden="1">
      <c r="B34" s="39"/>
      <c r="C34" s="40"/>
      <c r="D34" s="40"/>
      <c r="E34" s="47" t="s">
        <v>50</v>
      </c>
      <c r="F34" s="128">
        <f>ROUND(SUM(BI93:BI182),2)</f>
        <v>0</v>
      </c>
      <c r="G34" s="40"/>
      <c r="H34" s="40"/>
      <c r="I34" s="129">
        <v>0</v>
      </c>
      <c r="J34" s="128">
        <v>0</v>
      </c>
      <c r="K34" s="43"/>
    </row>
    <row r="35" spans="2:11" s="1" customFormat="1" ht="6.95" customHeight="1">
      <c r="B35" s="39"/>
      <c r="C35" s="40"/>
      <c r="D35" s="40"/>
      <c r="E35" s="40"/>
      <c r="F35" s="40"/>
      <c r="G35" s="40"/>
      <c r="H35" s="40"/>
      <c r="I35" s="116"/>
      <c r="J35" s="40"/>
      <c r="K35" s="43"/>
    </row>
    <row r="36" spans="2:11" s="1" customFormat="1" ht="25.35" customHeight="1">
      <c r="B36" s="39"/>
      <c r="C36" s="130"/>
      <c r="D36" s="131" t="s">
        <v>51</v>
      </c>
      <c r="E36" s="77"/>
      <c r="F36" s="77"/>
      <c r="G36" s="132" t="s">
        <v>52</v>
      </c>
      <c r="H36" s="133" t="s">
        <v>53</v>
      </c>
      <c r="I36" s="134"/>
      <c r="J36" s="135">
        <f>SUM(J27:J34)</f>
        <v>0</v>
      </c>
      <c r="K36" s="136"/>
    </row>
    <row r="37" spans="2:11" s="1" customFormat="1" ht="14.45" customHeight="1">
      <c r="B37" s="54"/>
      <c r="C37" s="55"/>
      <c r="D37" s="55"/>
      <c r="E37" s="55"/>
      <c r="F37" s="55"/>
      <c r="G37" s="55"/>
      <c r="H37" s="55"/>
      <c r="I37" s="137"/>
      <c r="J37" s="55"/>
      <c r="K37" s="56"/>
    </row>
    <row r="41" spans="2:11" s="1" customFormat="1" ht="6.95" customHeight="1">
      <c r="B41" s="138"/>
      <c r="C41" s="139"/>
      <c r="D41" s="139"/>
      <c r="E41" s="139"/>
      <c r="F41" s="139"/>
      <c r="G41" s="139"/>
      <c r="H41" s="139"/>
      <c r="I41" s="140"/>
      <c r="J41" s="139"/>
      <c r="K41" s="141"/>
    </row>
    <row r="42" spans="2:11" s="1" customFormat="1" ht="36.95" customHeight="1">
      <c r="B42" s="39"/>
      <c r="C42" s="28" t="s">
        <v>102</v>
      </c>
      <c r="D42" s="40"/>
      <c r="E42" s="40"/>
      <c r="F42" s="40"/>
      <c r="G42" s="40"/>
      <c r="H42" s="40"/>
      <c r="I42" s="116"/>
      <c r="J42" s="40"/>
      <c r="K42" s="43"/>
    </row>
    <row r="43" spans="2:11" s="1" customFormat="1" ht="6.95" customHeight="1">
      <c r="B43" s="39"/>
      <c r="C43" s="40"/>
      <c r="D43" s="40"/>
      <c r="E43" s="40"/>
      <c r="F43" s="40"/>
      <c r="G43" s="40"/>
      <c r="H43" s="40"/>
      <c r="I43" s="116"/>
      <c r="J43" s="40"/>
      <c r="K43" s="43"/>
    </row>
    <row r="44" spans="2:11" s="1" customFormat="1" ht="14.45" customHeight="1">
      <c r="B44" s="39"/>
      <c r="C44" s="35" t="s">
        <v>18</v>
      </c>
      <c r="D44" s="40"/>
      <c r="E44" s="40"/>
      <c r="F44" s="40"/>
      <c r="G44" s="40"/>
      <c r="H44" s="40"/>
      <c r="I44" s="116"/>
      <c r="J44" s="40"/>
      <c r="K44" s="43"/>
    </row>
    <row r="45" spans="2:11" s="1" customFormat="1" ht="22.5" customHeight="1">
      <c r="B45" s="39"/>
      <c r="C45" s="40"/>
      <c r="D45" s="40"/>
      <c r="E45" s="364" t="str">
        <f>E7</f>
        <v>Zlepšení praktické připravenosti technických oborů</v>
      </c>
      <c r="F45" s="365"/>
      <c r="G45" s="365"/>
      <c r="H45" s="365"/>
      <c r="I45" s="116"/>
      <c r="J45" s="40"/>
      <c r="K45" s="43"/>
    </row>
    <row r="46" spans="2:11" s="1" customFormat="1" ht="14.45" customHeight="1">
      <c r="B46" s="39"/>
      <c r="C46" s="35" t="s">
        <v>100</v>
      </c>
      <c r="D46" s="40"/>
      <c r="E46" s="40"/>
      <c r="F46" s="40"/>
      <c r="G46" s="40"/>
      <c r="H46" s="40"/>
      <c r="I46" s="116"/>
      <c r="J46" s="40"/>
      <c r="K46" s="43"/>
    </row>
    <row r="47" spans="2:11" s="1" customFormat="1" ht="23.25" customHeight="1">
      <c r="B47" s="39"/>
      <c r="C47" s="40"/>
      <c r="D47" s="40"/>
      <c r="E47" s="366" t="str">
        <f>E9</f>
        <v>HRONOV 2 - SO-02-Rekonstrukce střechy</v>
      </c>
      <c r="F47" s="367"/>
      <c r="G47" s="367"/>
      <c r="H47" s="367"/>
      <c r="I47" s="116"/>
      <c r="J47" s="40"/>
      <c r="K47" s="43"/>
    </row>
    <row r="48" spans="2:11" s="1" customFormat="1" ht="6.95" customHeight="1">
      <c r="B48" s="39"/>
      <c r="C48" s="40"/>
      <c r="D48" s="40"/>
      <c r="E48" s="40"/>
      <c r="F48" s="40"/>
      <c r="G48" s="40"/>
      <c r="H48" s="40"/>
      <c r="I48" s="116"/>
      <c r="J48" s="40"/>
      <c r="K48" s="43"/>
    </row>
    <row r="49" spans="2:11" s="1" customFormat="1" ht="18" customHeight="1">
      <c r="B49" s="39"/>
      <c r="C49" s="35" t="s">
        <v>25</v>
      </c>
      <c r="D49" s="40"/>
      <c r="E49" s="40"/>
      <c r="F49" s="33" t="str">
        <f>F12</f>
        <v xml:space="preserve">SPŠ Hronov,Vrchlického 538 </v>
      </c>
      <c r="G49" s="40"/>
      <c r="H49" s="40"/>
      <c r="I49" s="117" t="s">
        <v>27</v>
      </c>
      <c r="J49" s="118" t="str">
        <f>IF(J12="","",J12)</f>
        <v>13. 11. 2016</v>
      </c>
      <c r="K49" s="43"/>
    </row>
    <row r="50" spans="2:11" s="1" customFormat="1" ht="6.95" customHeight="1">
      <c r="B50" s="39"/>
      <c r="C50" s="40"/>
      <c r="D50" s="40"/>
      <c r="E50" s="40"/>
      <c r="F50" s="40"/>
      <c r="G50" s="40"/>
      <c r="H50" s="40"/>
      <c r="I50" s="116"/>
      <c r="J50" s="40"/>
      <c r="K50" s="43"/>
    </row>
    <row r="51" spans="2:11" s="1" customFormat="1" ht="13.5">
      <c r="B51" s="39"/>
      <c r="C51" s="35" t="s">
        <v>31</v>
      </c>
      <c r="D51" s="40"/>
      <c r="E51" s="40"/>
      <c r="F51" s="33" t="str">
        <f>E15</f>
        <v>Královéhradecký kraj  Pivovarské nám.1245</v>
      </c>
      <c r="G51" s="40"/>
      <c r="H51" s="40"/>
      <c r="I51" s="117" t="s">
        <v>37</v>
      </c>
      <c r="J51" s="33" t="str">
        <f>E21</f>
        <v>Obchodní projekt Hradec Králové v.o.s.</v>
      </c>
      <c r="K51" s="43"/>
    </row>
    <row r="52" spans="2:11" s="1" customFormat="1" ht="14.45" customHeight="1">
      <c r="B52" s="39"/>
      <c r="C52" s="35" t="s">
        <v>35</v>
      </c>
      <c r="D52" s="40"/>
      <c r="E52" s="40"/>
      <c r="F52" s="33" t="str">
        <f>IF(E18="","",E18)</f>
        <v/>
      </c>
      <c r="G52" s="40"/>
      <c r="H52" s="40"/>
      <c r="I52" s="116"/>
      <c r="J52" s="40"/>
      <c r="K52" s="43"/>
    </row>
    <row r="53" spans="2:11" s="1" customFormat="1" ht="10.35" customHeight="1">
      <c r="B53" s="39"/>
      <c r="C53" s="40"/>
      <c r="D53" s="40"/>
      <c r="E53" s="40"/>
      <c r="F53" s="40"/>
      <c r="G53" s="40"/>
      <c r="H53" s="40"/>
      <c r="I53" s="116"/>
      <c r="J53" s="40"/>
      <c r="K53" s="43"/>
    </row>
    <row r="54" spans="2:11" s="1" customFormat="1" ht="29.25" customHeight="1">
      <c r="B54" s="39"/>
      <c r="C54" s="142" t="s">
        <v>103</v>
      </c>
      <c r="D54" s="130"/>
      <c r="E54" s="130"/>
      <c r="F54" s="130"/>
      <c r="G54" s="130"/>
      <c r="H54" s="130"/>
      <c r="I54" s="143"/>
      <c r="J54" s="144" t="s">
        <v>104</v>
      </c>
      <c r="K54" s="145"/>
    </row>
    <row r="55" spans="2:11" s="1" customFormat="1" ht="10.35" customHeight="1">
      <c r="B55" s="39"/>
      <c r="C55" s="40"/>
      <c r="D55" s="40"/>
      <c r="E55" s="40"/>
      <c r="F55" s="40"/>
      <c r="G55" s="40"/>
      <c r="H55" s="40"/>
      <c r="I55" s="116"/>
      <c r="J55" s="40"/>
      <c r="K55" s="43"/>
    </row>
    <row r="56" spans="2:47" s="1" customFormat="1" ht="29.25" customHeight="1">
      <c r="B56" s="39"/>
      <c r="C56" s="146" t="s">
        <v>105</v>
      </c>
      <c r="D56" s="40"/>
      <c r="E56" s="40"/>
      <c r="F56" s="40"/>
      <c r="G56" s="40"/>
      <c r="H56" s="40"/>
      <c r="I56" s="116"/>
      <c r="J56" s="126">
        <f>J93</f>
        <v>0</v>
      </c>
      <c r="K56" s="43"/>
      <c r="AU56" s="22" t="s">
        <v>106</v>
      </c>
    </row>
    <row r="57" spans="2:11" s="7" customFormat="1" ht="24.95" customHeight="1">
      <c r="B57" s="147"/>
      <c r="C57" s="148"/>
      <c r="D57" s="149" t="s">
        <v>107</v>
      </c>
      <c r="E57" s="150"/>
      <c r="F57" s="150"/>
      <c r="G57" s="150"/>
      <c r="H57" s="150"/>
      <c r="I57" s="151"/>
      <c r="J57" s="152">
        <f>J94</f>
        <v>0</v>
      </c>
      <c r="K57" s="153"/>
    </row>
    <row r="58" spans="2:11" s="8" customFormat="1" ht="19.9" customHeight="1">
      <c r="B58" s="154"/>
      <c r="C58" s="155"/>
      <c r="D58" s="156" t="s">
        <v>112</v>
      </c>
      <c r="E58" s="157"/>
      <c r="F58" s="157"/>
      <c r="G58" s="157"/>
      <c r="H58" s="157"/>
      <c r="I58" s="158"/>
      <c r="J58" s="159">
        <f>J95</f>
        <v>0</v>
      </c>
      <c r="K58" s="160"/>
    </row>
    <row r="59" spans="2:11" s="8" customFormat="1" ht="19.9" customHeight="1">
      <c r="B59" s="154"/>
      <c r="C59" s="155"/>
      <c r="D59" s="156" t="s">
        <v>113</v>
      </c>
      <c r="E59" s="157"/>
      <c r="F59" s="157"/>
      <c r="G59" s="157"/>
      <c r="H59" s="157"/>
      <c r="I59" s="158"/>
      <c r="J59" s="159">
        <f>J101</f>
        <v>0</v>
      </c>
      <c r="K59" s="160"/>
    </row>
    <row r="60" spans="2:11" s="8" customFormat="1" ht="19.9" customHeight="1">
      <c r="B60" s="154"/>
      <c r="C60" s="155"/>
      <c r="D60" s="156" t="s">
        <v>114</v>
      </c>
      <c r="E60" s="157"/>
      <c r="F60" s="157"/>
      <c r="G60" s="157"/>
      <c r="H60" s="157"/>
      <c r="I60" s="158"/>
      <c r="J60" s="159">
        <f>J107</f>
        <v>0</v>
      </c>
      <c r="K60" s="160"/>
    </row>
    <row r="61" spans="2:11" s="7" customFormat="1" ht="24.95" customHeight="1">
      <c r="B61" s="147"/>
      <c r="C61" s="148"/>
      <c r="D61" s="149" t="s">
        <v>115</v>
      </c>
      <c r="E61" s="150"/>
      <c r="F61" s="150"/>
      <c r="G61" s="150"/>
      <c r="H61" s="150"/>
      <c r="I61" s="151"/>
      <c r="J61" s="152">
        <f>J109</f>
        <v>0</v>
      </c>
      <c r="K61" s="153"/>
    </row>
    <row r="62" spans="2:11" s="8" customFormat="1" ht="19.9" customHeight="1">
      <c r="B62" s="154"/>
      <c r="C62" s="155"/>
      <c r="D62" s="156" t="s">
        <v>739</v>
      </c>
      <c r="E62" s="157"/>
      <c r="F62" s="157"/>
      <c r="G62" s="157"/>
      <c r="H62" s="157"/>
      <c r="I62" s="158"/>
      <c r="J62" s="159">
        <f>J110</f>
        <v>0</v>
      </c>
      <c r="K62" s="160"/>
    </row>
    <row r="63" spans="2:11" s="8" customFormat="1" ht="19.9" customHeight="1">
      <c r="B63" s="154"/>
      <c r="C63" s="155"/>
      <c r="D63" s="156" t="s">
        <v>740</v>
      </c>
      <c r="E63" s="157"/>
      <c r="F63" s="157"/>
      <c r="G63" s="157"/>
      <c r="H63" s="157"/>
      <c r="I63" s="158"/>
      <c r="J63" s="159">
        <f>J122</f>
        <v>0</v>
      </c>
      <c r="K63" s="160"/>
    </row>
    <row r="64" spans="2:11" s="8" customFormat="1" ht="19.9" customHeight="1">
      <c r="B64" s="154"/>
      <c r="C64" s="155"/>
      <c r="D64" s="156" t="s">
        <v>741</v>
      </c>
      <c r="E64" s="157"/>
      <c r="F64" s="157"/>
      <c r="G64" s="157"/>
      <c r="H64" s="157"/>
      <c r="I64" s="158"/>
      <c r="J64" s="159">
        <f>J131</f>
        <v>0</v>
      </c>
      <c r="K64" s="160"/>
    </row>
    <row r="65" spans="2:11" s="8" customFormat="1" ht="19.9" customHeight="1">
      <c r="B65" s="154"/>
      <c r="C65" s="155"/>
      <c r="D65" s="156" t="s">
        <v>119</v>
      </c>
      <c r="E65" s="157"/>
      <c r="F65" s="157"/>
      <c r="G65" s="157"/>
      <c r="H65" s="157"/>
      <c r="I65" s="158"/>
      <c r="J65" s="159">
        <f>J136</f>
        <v>0</v>
      </c>
      <c r="K65" s="160"/>
    </row>
    <row r="66" spans="2:11" s="8" customFormat="1" ht="19.9" customHeight="1">
      <c r="B66" s="154"/>
      <c r="C66" s="155"/>
      <c r="D66" s="156" t="s">
        <v>742</v>
      </c>
      <c r="E66" s="157"/>
      <c r="F66" s="157"/>
      <c r="G66" s="157"/>
      <c r="H66" s="157"/>
      <c r="I66" s="158"/>
      <c r="J66" s="159">
        <f>J145</f>
        <v>0</v>
      </c>
      <c r="K66" s="160"/>
    </row>
    <row r="67" spans="2:11" s="8" customFormat="1" ht="19.9" customHeight="1">
      <c r="B67" s="154"/>
      <c r="C67" s="155"/>
      <c r="D67" s="156" t="s">
        <v>121</v>
      </c>
      <c r="E67" s="157"/>
      <c r="F67" s="157"/>
      <c r="G67" s="157"/>
      <c r="H67" s="157"/>
      <c r="I67" s="158"/>
      <c r="J67" s="159">
        <f>J163</f>
        <v>0</v>
      </c>
      <c r="K67" s="160"/>
    </row>
    <row r="68" spans="2:11" s="8" customFormat="1" ht="19.9" customHeight="1">
      <c r="B68" s="154"/>
      <c r="C68" s="155"/>
      <c r="D68" s="156" t="s">
        <v>126</v>
      </c>
      <c r="E68" s="157"/>
      <c r="F68" s="157"/>
      <c r="G68" s="157"/>
      <c r="H68" s="157"/>
      <c r="I68" s="158"/>
      <c r="J68" s="159">
        <f>J169</f>
        <v>0</v>
      </c>
      <c r="K68" s="160"/>
    </row>
    <row r="69" spans="2:11" s="7" customFormat="1" ht="24.95" customHeight="1">
      <c r="B69" s="147"/>
      <c r="C69" s="148"/>
      <c r="D69" s="149" t="s">
        <v>127</v>
      </c>
      <c r="E69" s="150"/>
      <c r="F69" s="150"/>
      <c r="G69" s="150"/>
      <c r="H69" s="150"/>
      <c r="I69" s="151"/>
      <c r="J69" s="152">
        <f>J172</f>
        <v>0</v>
      </c>
      <c r="K69" s="153"/>
    </row>
    <row r="70" spans="2:11" s="8" customFormat="1" ht="19.9" customHeight="1">
      <c r="B70" s="154"/>
      <c r="C70" s="155"/>
      <c r="D70" s="156" t="s">
        <v>128</v>
      </c>
      <c r="E70" s="157"/>
      <c r="F70" s="157"/>
      <c r="G70" s="157"/>
      <c r="H70" s="157"/>
      <c r="I70" s="158"/>
      <c r="J70" s="159">
        <f>J173</f>
        <v>0</v>
      </c>
      <c r="K70" s="160"/>
    </row>
    <row r="71" spans="2:11" s="7" customFormat="1" ht="24.95" customHeight="1">
      <c r="B71" s="147"/>
      <c r="C71" s="148"/>
      <c r="D71" s="149" t="s">
        <v>130</v>
      </c>
      <c r="E71" s="150"/>
      <c r="F71" s="150"/>
      <c r="G71" s="150"/>
      <c r="H71" s="150"/>
      <c r="I71" s="151"/>
      <c r="J71" s="152">
        <f>J176</f>
        <v>0</v>
      </c>
      <c r="K71" s="153"/>
    </row>
    <row r="72" spans="2:11" s="8" customFormat="1" ht="19.9" customHeight="1">
      <c r="B72" s="154"/>
      <c r="C72" s="155"/>
      <c r="D72" s="156" t="s">
        <v>131</v>
      </c>
      <c r="E72" s="157"/>
      <c r="F72" s="157"/>
      <c r="G72" s="157"/>
      <c r="H72" s="157"/>
      <c r="I72" s="158"/>
      <c r="J72" s="159">
        <f>J177</f>
        <v>0</v>
      </c>
      <c r="K72" s="160"/>
    </row>
    <row r="73" spans="2:11" s="8" customFormat="1" ht="19.9" customHeight="1">
      <c r="B73" s="154"/>
      <c r="C73" s="155"/>
      <c r="D73" s="156" t="s">
        <v>132</v>
      </c>
      <c r="E73" s="157"/>
      <c r="F73" s="157"/>
      <c r="G73" s="157"/>
      <c r="H73" s="157"/>
      <c r="I73" s="158"/>
      <c r="J73" s="159">
        <f>J178</f>
        <v>0</v>
      </c>
      <c r="K73" s="160"/>
    </row>
    <row r="74" spans="2:11" s="1" customFormat="1" ht="21.75" customHeight="1">
      <c r="B74" s="39"/>
      <c r="C74" s="40"/>
      <c r="D74" s="40"/>
      <c r="E74" s="40"/>
      <c r="F74" s="40"/>
      <c r="G74" s="40"/>
      <c r="H74" s="40"/>
      <c r="I74" s="116"/>
      <c r="J74" s="40"/>
      <c r="K74" s="43"/>
    </row>
    <row r="75" spans="2:11" s="1" customFormat="1" ht="6.95" customHeight="1">
      <c r="B75" s="54"/>
      <c r="C75" s="55"/>
      <c r="D75" s="55"/>
      <c r="E75" s="55"/>
      <c r="F75" s="55"/>
      <c r="G75" s="55"/>
      <c r="H75" s="55"/>
      <c r="I75" s="137"/>
      <c r="J75" s="55"/>
      <c r="K75" s="56"/>
    </row>
    <row r="79" spans="2:12" s="1" customFormat="1" ht="6.95" customHeight="1">
      <c r="B79" s="57"/>
      <c r="C79" s="58"/>
      <c r="D79" s="58"/>
      <c r="E79" s="58"/>
      <c r="F79" s="58"/>
      <c r="G79" s="58"/>
      <c r="H79" s="58"/>
      <c r="I79" s="140"/>
      <c r="J79" s="58"/>
      <c r="K79" s="58"/>
      <c r="L79" s="59"/>
    </row>
    <row r="80" spans="2:12" s="1" customFormat="1" ht="36.95" customHeight="1">
      <c r="B80" s="39"/>
      <c r="C80" s="60" t="s">
        <v>133</v>
      </c>
      <c r="D80" s="61"/>
      <c r="E80" s="61"/>
      <c r="F80" s="61"/>
      <c r="G80" s="61"/>
      <c r="H80" s="61"/>
      <c r="I80" s="161"/>
      <c r="J80" s="61"/>
      <c r="K80" s="61"/>
      <c r="L80" s="59"/>
    </row>
    <row r="81" spans="2:12" s="1" customFormat="1" ht="6.95" customHeight="1">
      <c r="B81" s="39"/>
      <c r="C81" s="61"/>
      <c r="D81" s="61"/>
      <c r="E81" s="61"/>
      <c r="F81" s="61"/>
      <c r="G81" s="61"/>
      <c r="H81" s="61"/>
      <c r="I81" s="161"/>
      <c r="J81" s="61"/>
      <c r="K81" s="61"/>
      <c r="L81" s="59"/>
    </row>
    <row r="82" spans="2:12" s="1" customFormat="1" ht="14.45" customHeight="1">
      <c r="B82" s="39"/>
      <c r="C82" s="63" t="s">
        <v>18</v>
      </c>
      <c r="D82" s="61"/>
      <c r="E82" s="61"/>
      <c r="F82" s="61"/>
      <c r="G82" s="61"/>
      <c r="H82" s="61"/>
      <c r="I82" s="161"/>
      <c r="J82" s="61"/>
      <c r="K82" s="61"/>
      <c r="L82" s="59"/>
    </row>
    <row r="83" spans="2:12" s="1" customFormat="1" ht="22.5" customHeight="1">
      <c r="B83" s="39"/>
      <c r="C83" s="61"/>
      <c r="D83" s="61"/>
      <c r="E83" s="368" t="str">
        <f>E7</f>
        <v>Zlepšení praktické připravenosti technických oborů</v>
      </c>
      <c r="F83" s="369"/>
      <c r="G83" s="369"/>
      <c r="H83" s="369"/>
      <c r="I83" s="161"/>
      <c r="J83" s="61"/>
      <c r="K83" s="61"/>
      <c r="L83" s="59"/>
    </row>
    <row r="84" spans="2:12" s="1" customFormat="1" ht="14.45" customHeight="1">
      <c r="B84" s="39"/>
      <c r="C84" s="63" t="s">
        <v>100</v>
      </c>
      <c r="D84" s="61"/>
      <c r="E84" s="61"/>
      <c r="F84" s="61"/>
      <c r="G84" s="61"/>
      <c r="H84" s="61"/>
      <c r="I84" s="161"/>
      <c r="J84" s="61"/>
      <c r="K84" s="61"/>
      <c r="L84" s="59"/>
    </row>
    <row r="85" spans="2:12" s="1" customFormat="1" ht="23.25" customHeight="1">
      <c r="B85" s="39"/>
      <c r="C85" s="61"/>
      <c r="D85" s="61"/>
      <c r="E85" s="344" t="str">
        <f>E9</f>
        <v>HRONOV 2 - SO-02-Rekonstrukce střechy</v>
      </c>
      <c r="F85" s="370"/>
      <c r="G85" s="370"/>
      <c r="H85" s="370"/>
      <c r="I85" s="161"/>
      <c r="J85" s="61"/>
      <c r="K85" s="61"/>
      <c r="L85" s="59"/>
    </row>
    <row r="86" spans="2:12" s="1" customFormat="1" ht="6.95" customHeight="1">
      <c r="B86" s="39"/>
      <c r="C86" s="61"/>
      <c r="D86" s="61"/>
      <c r="E86" s="61"/>
      <c r="F86" s="61"/>
      <c r="G86" s="61"/>
      <c r="H86" s="61"/>
      <c r="I86" s="161"/>
      <c r="J86" s="61"/>
      <c r="K86" s="61"/>
      <c r="L86" s="59"/>
    </row>
    <row r="87" spans="2:12" s="1" customFormat="1" ht="18" customHeight="1">
      <c r="B87" s="39"/>
      <c r="C87" s="63" t="s">
        <v>25</v>
      </c>
      <c r="D87" s="61"/>
      <c r="E87" s="61"/>
      <c r="F87" s="162" t="str">
        <f>F12</f>
        <v xml:space="preserve">SPŠ Hronov,Vrchlického 538 </v>
      </c>
      <c r="G87" s="61"/>
      <c r="H87" s="61"/>
      <c r="I87" s="163" t="s">
        <v>27</v>
      </c>
      <c r="J87" s="71" t="str">
        <f>IF(J12="","",J12)</f>
        <v>13. 11. 2016</v>
      </c>
      <c r="K87" s="61"/>
      <c r="L87" s="59"/>
    </row>
    <row r="88" spans="2:12" s="1" customFormat="1" ht="6.95" customHeight="1">
      <c r="B88" s="39"/>
      <c r="C88" s="61"/>
      <c r="D88" s="61"/>
      <c r="E88" s="61"/>
      <c r="F88" s="61"/>
      <c r="G88" s="61"/>
      <c r="H88" s="61"/>
      <c r="I88" s="161"/>
      <c r="J88" s="61"/>
      <c r="K88" s="61"/>
      <c r="L88" s="59"/>
    </row>
    <row r="89" spans="2:12" s="1" customFormat="1" ht="13.5">
      <c r="B89" s="39"/>
      <c r="C89" s="63" t="s">
        <v>31</v>
      </c>
      <c r="D89" s="61"/>
      <c r="E89" s="61"/>
      <c r="F89" s="162" t="str">
        <f>E15</f>
        <v>Královéhradecký kraj  Pivovarské nám.1245</v>
      </c>
      <c r="G89" s="61"/>
      <c r="H89" s="61"/>
      <c r="I89" s="163" t="s">
        <v>37</v>
      </c>
      <c r="J89" s="162" t="str">
        <f>E21</f>
        <v>Obchodní projekt Hradec Králové v.o.s.</v>
      </c>
      <c r="K89" s="61"/>
      <c r="L89" s="59"/>
    </row>
    <row r="90" spans="2:12" s="1" customFormat="1" ht="14.45" customHeight="1">
      <c r="B90" s="39"/>
      <c r="C90" s="63" t="s">
        <v>35</v>
      </c>
      <c r="D90" s="61"/>
      <c r="E90" s="61"/>
      <c r="F90" s="162" t="str">
        <f>IF(E18="","",E18)</f>
        <v/>
      </c>
      <c r="G90" s="61"/>
      <c r="H90" s="61"/>
      <c r="I90" s="161"/>
      <c r="J90" s="61"/>
      <c r="K90" s="61"/>
      <c r="L90" s="59"/>
    </row>
    <row r="91" spans="2:12" s="1" customFormat="1" ht="10.35" customHeight="1">
      <c r="B91" s="39"/>
      <c r="C91" s="61"/>
      <c r="D91" s="61"/>
      <c r="E91" s="61"/>
      <c r="F91" s="61"/>
      <c r="G91" s="61"/>
      <c r="H91" s="61"/>
      <c r="I91" s="161"/>
      <c r="J91" s="61"/>
      <c r="K91" s="61"/>
      <c r="L91" s="59"/>
    </row>
    <row r="92" spans="2:20" s="9" customFormat="1" ht="29.25" customHeight="1">
      <c r="B92" s="164"/>
      <c r="C92" s="165" t="s">
        <v>134</v>
      </c>
      <c r="D92" s="166" t="s">
        <v>60</v>
      </c>
      <c r="E92" s="166" t="s">
        <v>56</v>
      </c>
      <c r="F92" s="166" t="s">
        <v>135</v>
      </c>
      <c r="G92" s="166" t="s">
        <v>136</v>
      </c>
      <c r="H92" s="166" t="s">
        <v>137</v>
      </c>
      <c r="I92" s="167" t="s">
        <v>138</v>
      </c>
      <c r="J92" s="166" t="s">
        <v>104</v>
      </c>
      <c r="K92" s="168" t="s">
        <v>139</v>
      </c>
      <c r="L92" s="169"/>
      <c r="M92" s="79" t="s">
        <v>140</v>
      </c>
      <c r="N92" s="80" t="s">
        <v>45</v>
      </c>
      <c r="O92" s="80" t="s">
        <v>141</v>
      </c>
      <c r="P92" s="80" t="s">
        <v>142</v>
      </c>
      <c r="Q92" s="80" t="s">
        <v>143</v>
      </c>
      <c r="R92" s="80" t="s">
        <v>144</v>
      </c>
      <c r="S92" s="80" t="s">
        <v>145</v>
      </c>
      <c r="T92" s="81" t="s">
        <v>146</v>
      </c>
    </row>
    <row r="93" spans="2:63" s="1" customFormat="1" ht="29.25" customHeight="1">
      <c r="B93" s="39"/>
      <c r="C93" s="85" t="s">
        <v>105</v>
      </c>
      <c r="D93" s="61"/>
      <c r="E93" s="61"/>
      <c r="F93" s="61"/>
      <c r="G93" s="61"/>
      <c r="H93" s="61"/>
      <c r="I93" s="161"/>
      <c r="J93" s="170">
        <f>BK93</f>
        <v>0</v>
      </c>
      <c r="K93" s="61"/>
      <c r="L93" s="59"/>
      <c r="M93" s="82"/>
      <c r="N93" s="83"/>
      <c r="O93" s="83"/>
      <c r="P93" s="171">
        <f>P94+P109+P172+P176</f>
        <v>0</v>
      </c>
      <c r="Q93" s="83"/>
      <c r="R93" s="171">
        <f>R94+R109+R172+R176</f>
        <v>6.6423326000000005</v>
      </c>
      <c r="S93" s="83"/>
      <c r="T93" s="172">
        <f>T94+T109+T172+T176</f>
        <v>63.874370420000005</v>
      </c>
      <c r="AT93" s="22" t="s">
        <v>74</v>
      </c>
      <c r="AU93" s="22" t="s">
        <v>106</v>
      </c>
      <c r="BK93" s="173">
        <f>BK94+BK109+BK172+BK176</f>
        <v>0</v>
      </c>
    </row>
    <row r="94" spans="2:63" s="10" customFormat="1" ht="37.35" customHeight="1">
      <c r="B94" s="174"/>
      <c r="C94" s="175"/>
      <c r="D94" s="176" t="s">
        <v>74</v>
      </c>
      <c r="E94" s="177" t="s">
        <v>147</v>
      </c>
      <c r="F94" s="177" t="s">
        <v>148</v>
      </c>
      <c r="G94" s="175"/>
      <c r="H94" s="175"/>
      <c r="I94" s="178"/>
      <c r="J94" s="179">
        <f>BK94</f>
        <v>0</v>
      </c>
      <c r="K94" s="175"/>
      <c r="L94" s="180"/>
      <c r="M94" s="181"/>
      <c r="N94" s="182"/>
      <c r="O94" s="182"/>
      <c r="P94" s="183">
        <f>P95+P101+P107</f>
        <v>0</v>
      </c>
      <c r="Q94" s="182"/>
      <c r="R94" s="183">
        <f>R95+R101+R107</f>
        <v>0.010722919999999999</v>
      </c>
      <c r="S94" s="182"/>
      <c r="T94" s="184">
        <f>T95+T101+T107</f>
        <v>34.104</v>
      </c>
      <c r="AR94" s="185" t="s">
        <v>24</v>
      </c>
      <c r="AT94" s="186" t="s">
        <v>74</v>
      </c>
      <c r="AU94" s="186" t="s">
        <v>75</v>
      </c>
      <c r="AY94" s="185" t="s">
        <v>149</v>
      </c>
      <c r="BK94" s="187">
        <f>BK95+BK101+BK107</f>
        <v>0</v>
      </c>
    </row>
    <row r="95" spans="2:63" s="10" customFormat="1" ht="19.9" customHeight="1">
      <c r="B95" s="174"/>
      <c r="C95" s="175"/>
      <c r="D95" s="188" t="s">
        <v>74</v>
      </c>
      <c r="E95" s="189" t="s">
        <v>200</v>
      </c>
      <c r="F95" s="189" t="s">
        <v>297</v>
      </c>
      <c r="G95" s="175"/>
      <c r="H95" s="175"/>
      <c r="I95" s="178"/>
      <c r="J95" s="190">
        <f>BK95</f>
        <v>0</v>
      </c>
      <c r="K95" s="175"/>
      <c r="L95" s="180"/>
      <c r="M95" s="181"/>
      <c r="N95" s="182"/>
      <c r="O95" s="182"/>
      <c r="P95" s="183">
        <f>SUM(P96:P100)</f>
        <v>0</v>
      </c>
      <c r="Q95" s="182"/>
      <c r="R95" s="183">
        <f>SUM(R96:R100)</f>
        <v>0.010722919999999999</v>
      </c>
      <c r="S95" s="182"/>
      <c r="T95" s="184">
        <f>SUM(T96:T100)</f>
        <v>34.104</v>
      </c>
      <c r="AR95" s="185" t="s">
        <v>24</v>
      </c>
      <c r="AT95" s="186" t="s">
        <v>74</v>
      </c>
      <c r="AU95" s="186" t="s">
        <v>24</v>
      </c>
      <c r="AY95" s="185" t="s">
        <v>149</v>
      </c>
      <c r="BK95" s="187">
        <f>SUM(BK96:BK100)</f>
        <v>0</v>
      </c>
    </row>
    <row r="96" spans="2:65" s="1" customFormat="1" ht="31.5" customHeight="1">
      <c r="B96" s="39"/>
      <c r="C96" s="191" t="s">
        <v>24</v>
      </c>
      <c r="D96" s="191" t="s">
        <v>152</v>
      </c>
      <c r="E96" s="192" t="s">
        <v>317</v>
      </c>
      <c r="F96" s="193" t="s">
        <v>318</v>
      </c>
      <c r="G96" s="194" t="s">
        <v>181</v>
      </c>
      <c r="H96" s="195">
        <v>82.484</v>
      </c>
      <c r="I96" s="196"/>
      <c r="J96" s="197">
        <f>ROUND(I96*H96,2)</f>
        <v>0</v>
      </c>
      <c r="K96" s="193" t="s">
        <v>156</v>
      </c>
      <c r="L96" s="59"/>
      <c r="M96" s="198" t="s">
        <v>22</v>
      </c>
      <c r="N96" s="199" t="s">
        <v>46</v>
      </c>
      <c r="O96" s="40"/>
      <c r="P96" s="200">
        <f>O96*H96</f>
        <v>0</v>
      </c>
      <c r="Q96" s="200">
        <v>0.00013</v>
      </c>
      <c r="R96" s="200">
        <f>Q96*H96</f>
        <v>0.010722919999999999</v>
      </c>
      <c r="S96" s="200">
        <v>0</v>
      </c>
      <c r="T96" s="201">
        <f>S96*H96</f>
        <v>0</v>
      </c>
      <c r="AR96" s="22" t="s">
        <v>157</v>
      </c>
      <c r="AT96" s="22" t="s">
        <v>152</v>
      </c>
      <c r="AU96" s="22" t="s">
        <v>84</v>
      </c>
      <c r="AY96" s="22" t="s">
        <v>149</v>
      </c>
      <c r="BE96" s="202">
        <f>IF(N96="základní",J96,0)</f>
        <v>0</v>
      </c>
      <c r="BF96" s="202">
        <f>IF(N96="snížená",J96,0)</f>
        <v>0</v>
      </c>
      <c r="BG96" s="202">
        <f>IF(N96="zákl. přenesená",J96,0)</f>
        <v>0</v>
      </c>
      <c r="BH96" s="202">
        <f>IF(N96="sníž. přenesená",J96,0)</f>
        <v>0</v>
      </c>
      <c r="BI96" s="202">
        <f>IF(N96="nulová",J96,0)</f>
        <v>0</v>
      </c>
      <c r="BJ96" s="22" t="s">
        <v>24</v>
      </c>
      <c r="BK96" s="202">
        <f>ROUND(I96*H96,2)</f>
        <v>0</v>
      </c>
      <c r="BL96" s="22" t="s">
        <v>157</v>
      </c>
      <c r="BM96" s="22" t="s">
        <v>743</v>
      </c>
    </row>
    <row r="97" spans="2:65" s="1" customFormat="1" ht="31.5" customHeight="1">
      <c r="B97" s="39"/>
      <c r="C97" s="191" t="s">
        <v>84</v>
      </c>
      <c r="D97" s="191" t="s">
        <v>152</v>
      </c>
      <c r="E97" s="192" t="s">
        <v>744</v>
      </c>
      <c r="F97" s="193" t="s">
        <v>745</v>
      </c>
      <c r="G97" s="194" t="s">
        <v>155</v>
      </c>
      <c r="H97" s="195">
        <v>7.931</v>
      </c>
      <c r="I97" s="196"/>
      <c r="J97" s="197">
        <f>ROUND(I97*H97,2)</f>
        <v>0</v>
      </c>
      <c r="K97" s="193" t="s">
        <v>156</v>
      </c>
      <c r="L97" s="59"/>
      <c r="M97" s="198" t="s">
        <v>22</v>
      </c>
      <c r="N97" s="199" t="s">
        <v>46</v>
      </c>
      <c r="O97" s="40"/>
      <c r="P97" s="200">
        <f>O97*H97</f>
        <v>0</v>
      </c>
      <c r="Q97" s="200">
        <v>0</v>
      </c>
      <c r="R97" s="200">
        <f>Q97*H97</f>
        <v>0</v>
      </c>
      <c r="S97" s="200">
        <v>2.2</v>
      </c>
      <c r="T97" s="201">
        <f>S97*H97</f>
        <v>17.4482</v>
      </c>
      <c r="AR97" s="22" t="s">
        <v>157</v>
      </c>
      <c r="AT97" s="22" t="s">
        <v>152</v>
      </c>
      <c r="AU97" s="22" t="s">
        <v>84</v>
      </c>
      <c r="AY97" s="22" t="s">
        <v>149</v>
      </c>
      <c r="BE97" s="202">
        <f>IF(N97="základní",J97,0)</f>
        <v>0</v>
      </c>
      <c r="BF97" s="202">
        <f>IF(N97="snížená",J97,0)</f>
        <v>0</v>
      </c>
      <c r="BG97" s="202">
        <f>IF(N97="zákl. přenesená",J97,0)</f>
        <v>0</v>
      </c>
      <c r="BH97" s="202">
        <f>IF(N97="sníž. přenesená",J97,0)</f>
        <v>0</v>
      </c>
      <c r="BI97" s="202">
        <f>IF(N97="nulová",J97,0)</f>
        <v>0</v>
      </c>
      <c r="BJ97" s="22" t="s">
        <v>24</v>
      </c>
      <c r="BK97" s="202">
        <f>ROUND(I97*H97,2)</f>
        <v>0</v>
      </c>
      <c r="BL97" s="22" t="s">
        <v>157</v>
      </c>
      <c r="BM97" s="22" t="s">
        <v>746</v>
      </c>
    </row>
    <row r="98" spans="2:51" s="11" customFormat="1" ht="13.5">
      <c r="B98" s="203"/>
      <c r="C98" s="204"/>
      <c r="D98" s="205" t="s">
        <v>159</v>
      </c>
      <c r="E98" s="206" t="s">
        <v>22</v>
      </c>
      <c r="F98" s="207" t="s">
        <v>747</v>
      </c>
      <c r="G98" s="204"/>
      <c r="H98" s="208">
        <v>7.931</v>
      </c>
      <c r="I98" s="209"/>
      <c r="J98" s="204"/>
      <c r="K98" s="204"/>
      <c r="L98" s="210"/>
      <c r="M98" s="211"/>
      <c r="N98" s="212"/>
      <c r="O98" s="212"/>
      <c r="P98" s="212"/>
      <c r="Q98" s="212"/>
      <c r="R98" s="212"/>
      <c r="S98" s="212"/>
      <c r="T98" s="213"/>
      <c r="AT98" s="214" t="s">
        <v>159</v>
      </c>
      <c r="AU98" s="214" t="s">
        <v>84</v>
      </c>
      <c r="AV98" s="11" t="s">
        <v>84</v>
      </c>
      <c r="AW98" s="11" t="s">
        <v>39</v>
      </c>
      <c r="AX98" s="11" t="s">
        <v>24</v>
      </c>
      <c r="AY98" s="214" t="s">
        <v>149</v>
      </c>
    </row>
    <row r="99" spans="2:65" s="1" customFormat="1" ht="22.5" customHeight="1">
      <c r="B99" s="39"/>
      <c r="C99" s="191" t="s">
        <v>150</v>
      </c>
      <c r="D99" s="191" t="s">
        <v>152</v>
      </c>
      <c r="E99" s="192" t="s">
        <v>748</v>
      </c>
      <c r="F99" s="193" t="s">
        <v>749</v>
      </c>
      <c r="G99" s="194" t="s">
        <v>155</v>
      </c>
      <c r="H99" s="195">
        <v>11.897</v>
      </c>
      <c r="I99" s="196"/>
      <c r="J99" s="197">
        <f>ROUND(I99*H99,2)</f>
        <v>0</v>
      </c>
      <c r="K99" s="193" t="s">
        <v>156</v>
      </c>
      <c r="L99" s="59"/>
      <c r="M99" s="198" t="s">
        <v>22</v>
      </c>
      <c r="N99" s="199" t="s">
        <v>46</v>
      </c>
      <c r="O99" s="40"/>
      <c r="P99" s="200">
        <f>O99*H99</f>
        <v>0</v>
      </c>
      <c r="Q99" s="200">
        <v>0</v>
      </c>
      <c r="R99" s="200">
        <f>Q99*H99</f>
        <v>0</v>
      </c>
      <c r="S99" s="200">
        <v>1.4</v>
      </c>
      <c r="T99" s="201">
        <f>S99*H99</f>
        <v>16.6558</v>
      </c>
      <c r="AR99" s="22" t="s">
        <v>157</v>
      </c>
      <c r="AT99" s="22" t="s">
        <v>152</v>
      </c>
      <c r="AU99" s="22" t="s">
        <v>84</v>
      </c>
      <c r="AY99" s="22" t="s">
        <v>149</v>
      </c>
      <c r="BE99" s="202">
        <f>IF(N99="základní",J99,0)</f>
        <v>0</v>
      </c>
      <c r="BF99" s="202">
        <f>IF(N99="snížená",J99,0)</f>
        <v>0</v>
      </c>
      <c r="BG99" s="202">
        <f>IF(N99="zákl. přenesená",J99,0)</f>
        <v>0</v>
      </c>
      <c r="BH99" s="202">
        <f>IF(N99="sníž. přenesená",J99,0)</f>
        <v>0</v>
      </c>
      <c r="BI99" s="202">
        <f>IF(N99="nulová",J99,0)</f>
        <v>0</v>
      </c>
      <c r="BJ99" s="22" t="s">
        <v>24</v>
      </c>
      <c r="BK99" s="202">
        <f>ROUND(I99*H99,2)</f>
        <v>0</v>
      </c>
      <c r="BL99" s="22" t="s">
        <v>157</v>
      </c>
      <c r="BM99" s="22" t="s">
        <v>750</v>
      </c>
    </row>
    <row r="100" spans="2:51" s="11" customFormat="1" ht="13.5">
      <c r="B100" s="203"/>
      <c r="C100" s="204"/>
      <c r="D100" s="215" t="s">
        <v>159</v>
      </c>
      <c r="E100" s="216" t="s">
        <v>22</v>
      </c>
      <c r="F100" s="217" t="s">
        <v>751</v>
      </c>
      <c r="G100" s="204"/>
      <c r="H100" s="218">
        <v>11.897</v>
      </c>
      <c r="I100" s="209"/>
      <c r="J100" s="204"/>
      <c r="K100" s="204"/>
      <c r="L100" s="210"/>
      <c r="M100" s="211"/>
      <c r="N100" s="212"/>
      <c r="O100" s="212"/>
      <c r="P100" s="212"/>
      <c r="Q100" s="212"/>
      <c r="R100" s="212"/>
      <c r="S100" s="212"/>
      <c r="T100" s="213"/>
      <c r="AT100" s="214" t="s">
        <v>159</v>
      </c>
      <c r="AU100" s="214" t="s">
        <v>84</v>
      </c>
      <c r="AV100" s="11" t="s">
        <v>84</v>
      </c>
      <c r="AW100" s="11" t="s">
        <v>39</v>
      </c>
      <c r="AX100" s="11" t="s">
        <v>24</v>
      </c>
      <c r="AY100" s="214" t="s">
        <v>149</v>
      </c>
    </row>
    <row r="101" spans="2:63" s="10" customFormat="1" ht="29.85" customHeight="1">
      <c r="B101" s="174"/>
      <c r="C101" s="175"/>
      <c r="D101" s="188" t="s">
        <v>74</v>
      </c>
      <c r="E101" s="189" t="s">
        <v>399</v>
      </c>
      <c r="F101" s="189" t="s">
        <v>400</v>
      </c>
      <c r="G101" s="175"/>
      <c r="H101" s="175"/>
      <c r="I101" s="178"/>
      <c r="J101" s="190">
        <f>BK101</f>
        <v>0</v>
      </c>
      <c r="K101" s="175"/>
      <c r="L101" s="180"/>
      <c r="M101" s="181"/>
      <c r="N101" s="182"/>
      <c r="O101" s="182"/>
      <c r="P101" s="183">
        <f>SUM(P102:P106)</f>
        <v>0</v>
      </c>
      <c r="Q101" s="182"/>
      <c r="R101" s="183">
        <f>SUM(R102:R106)</f>
        <v>0</v>
      </c>
      <c r="S101" s="182"/>
      <c r="T101" s="184">
        <f>SUM(T102:T106)</f>
        <v>0</v>
      </c>
      <c r="AR101" s="185" t="s">
        <v>24</v>
      </c>
      <c r="AT101" s="186" t="s">
        <v>74</v>
      </c>
      <c r="AU101" s="186" t="s">
        <v>24</v>
      </c>
      <c r="AY101" s="185" t="s">
        <v>149</v>
      </c>
      <c r="BK101" s="187">
        <f>SUM(BK102:BK106)</f>
        <v>0</v>
      </c>
    </row>
    <row r="102" spans="2:65" s="1" customFormat="1" ht="31.5" customHeight="1">
      <c r="B102" s="39"/>
      <c r="C102" s="191" t="s">
        <v>157</v>
      </c>
      <c r="D102" s="191" t="s">
        <v>152</v>
      </c>
      <c r="E102" s="192" t="s">
        <v>752</v>
      </c>
      <c r="F102" s="193" t="s">
        <v>753</v>
      </c>
      <c r="G102" s="194" t="s">
        <v>172</v>
      </c>
      <c r="H102" s="195">
        <v>63.874</v>
      </c>
      <c r="I102" s="196"/>
      <c r="J102" s="197">
        <f>ROUND(I102*H102,2)</f>
        <v>0</v>
      </c>
      <c r="K102" s="193" t="s">
        <v>156</v>
      </c>
      <c r="L102" s="59"/>
      <c r="M102" s="198" t="s">
        <v>22</v>
      </c>
      <c r="N102" s="199" t="s">
        <v>46</v>
      </c>
      <c r="O102" s="40"/>
      <c r="P102" s="200">
        <f>O102*H102</f>
        <v>0</v>
      </c>
      <c r="Q102" s="200">
        <v>0</v>
      </c>
      <c r="R102" s="200">
        <f>Q102*H102</f>
        <v>0</v>
      </c>
      <c r="S102" s="200">
        <v>0</v>
      </c>
      <c r="T102" s="201">
        <f>S102*H102</f>
        <v>0</v>
      </c>
      <c r="AR102" s="22" t="s">
        <v>157</v>
      </c>
      <c r="AT102" s="22" t="s">
        <v>152</v>
      </c>
      <c r="AU102" s="22" t="s">
        <v>84</v>
      </c>
      <c r="AY102" s="22" t="s">
        <v>149</v>
      </c>
      <c r="BE102" s="202">
        <f>IF(N102="základní",J102,0)</f>
        <v>0</v>
      </c>
      <c r="BF102" s="202">
        <f>IF(N102="snížená",J102,0)</f>
        <v>0</v>
      </c>
      <c r="BG102" s="202">
        <f>IF(N102="zákl. přenesená",J102,0)</f>
        <v>0</v>
      </c>
      <c r="BH102" s="202">
        <f>IF(N102="sníž. přenesená",J102,0)</f>
        <v>0</v>
      </c>
      <c r="BI102" s="202">
        <f>IF(N102="nulová",J102,0)</f>
        <v>0</v>
      </c>
      <c r="BJ102" s="22" t="s">
        <v>24</v>
      </c>
      <c r="BK102" s="202">
        <f>ROUND(I102*H102,2)</f>
        <v>0</v>
      </c>
      <c r="BL102" s="22" t="s">
        <v>157</v>
      </c>
      <c r="BM102" s="22" t="s">
        <v>754</v>
      </c>
    </row>
    <row r="103" spans="2:65" s="1" customFormat="1" ht="22.5" customHeight="1">
      <c r="B103" s="39"/>
      <c r="C103" s="191" t="s">
        <v>178</v>
      </c>
      <c r="D103" s="191" t="s">
        <v>152</v>
      </c>
      <c r="E103" s="192" t="s">
        <v>406</v>
      </c>
      <c r="F103" s="193" t="s">
        <v>407</v>
      </c>
      <c r="G103" s="194" t="s">
        <v>172</v>
      </c>
      <c r="H103" s="195">
        <v>63.874</v>
      </c>
      <c r="I103" s="196"/>
      <c r="J103" s="197">
        <f>ROUND(I103*H103,2)</f>
        <v>0</v>
      </c>
      <c r="K103" s="193" t="s">
        <v>156</v>
      </c>
      <c r="L103" s="59"/>
      <c r="M103" s="198" t="s">
        <v>22</v>
      </c>
      <c r="N103" s="199" t="s">
        <v>46</v>
      </c>
      <c r="O103" s="40"/>
      <c r="P103" s="200">
        <f>O103*H103</f>
        <v>0</v>
      </c>
      <c r="Q103" s="200">
        <v>0</v>
      </c>
      <c r="R103" s="200">
        <f>Q103*H103</f>
        <v>0</v>
      </c>
      <c r="S103" s="200">
        <v>0</v>
      </c>
      <c r="T103" s="201">
        <f>S103*H103</f>
        <v>0</v>
      </c>
      <c r="AR103" s="22" t="s">
        <v>157</v>
      </c>
      <c r="AT103" s="22" t="s">
        <v>152</v>
      </c>
      <c r="AU103" s="22" t="s">
        <v>84</v>
      </c>
      <c r="AY103" s="22" t="s">
        <v>149</v>
      </c>
      <c r="BE103" s="202">
        <f>IF(N103="základní",J103,0)</f>
        <v>0</v>
      </c>
      <c r="BF103" s="202">
        <f>IF(N103="snížená",J103,0)</f>
        <v>0</v>
      </c>
      <c r="BG103" s="202">
        <f>IF(N103="zákl. přenesená",J103,0)</f>
        <v>0</v>
      </c>
      <c r="BH103" s="202">
        <f>IF(N103="sníž. přenesená",J103,0)</f>
        <v>0</v>
      </c>
      <c r="BI103" s="202">
        <f>IF(N103="nulová",J103,0)</f>
        <v>0</v>
      </c>
      <c r="BJ103" s="22" t="s">
        <v>24</v>
      </c>
      <c r="BK103" s="202">
        <f>ROUND(I103*H103,2)</f>
        <v>0</v>
      </c>
      <c r="BL103" s="22" t="s">
        <v>157</v>
      </c>
      <c r="BM103" s="22" t="s">
        <v>755</v>
      </c>
    </row>
    <row r="104" spans="2:65" s="1" customFormat="1" ht="22.5" customHeight="1">
      <c r="B104" s="39"/>
      <c r="C104" s="191" t="s">
        <v>184</v>
      </c>
      <c r="D104" s="191" t="s">
        <v>152</v>
      </c>
      <c r="E104" s="192" t="s">
        <v>410</v>
      </c>
      <c r="F104" s="193" t="s">
        <v>411</v>
      </c>
      <c r="G104" s="194" t="s">
        <v>172</v>
      </c>
      <c r="H104" s="195">
        <v>574.866</v>
      </c>
      <c r="I104" s="196"/>
      <c r="J104" s="197">
        <f>ROUND(I104*H104,2)</f>
        <v>0</v>
      </c>
      <c r="K104" s="193" t="s">
        <v>156</v>
      </c>
      <c r="L104" s="59"/>
      <c r="M104" s="198" t="s">
        <v>22</v>
      </c>
      <c r="N104" s="199" t="s">
        <v>46</v>
      </c>
      <c r="O104" s="40"/>
      <c r="P104" s="200">
        <f>O104*H104</f>
        <v>0</v>
      </c>
      <c r="Q104" s="200">
        <v>0</v>
      </c>
      <c r="R104" s="200">
        <f>Q104*H104</f>
        <v>0</v>
      </c>
      <c r="S104" s="200">
        <v>0</v>
      </c>
      <c r="T104" s="201">
        <f>S104*H104</f>
        <v>0</v>
      </c>
      <c r="AR104" s="22" t="s">
        <v>157</v>
      </c>
      <c r="AT104" s="22" t="s">
        <v>152</v>
      </c>
      <c r="AU104" s="22" t="s">
        <v>84</v>
      </c>
      <c r="AY104" s="22" t="s">
        <v>149</v>
      </c>
      <c r="BE104" s="202">
        <f>IF(N104="základní",J104,0)</f>
        <v>0</v>
      </c>
      <c r="BF104" s="202">
        <f>IF(N104="snížená",J104,0)</f>
        <v>0</v>
      </c>
      <c r="BG104" s="202">
        <f>IF(N104="zákl. přenesená",J104,0)</f>
        <v>0</v>
      </c>
      <c r="BH104" s="202">
        <f>IF(N104="sníž. přenesená",J104,0)</f>
        <v>0</v>
      </c>
      <c r="BI104" s="202">
        <f>IF(N104="nulová",J104,0)</f>
        <v>0</v>
      </c>
      <c r="BJ104" s="22" t="s">
        <v>24</v>
      </c>
      <c r="BK104" s="202">
        <f>ROUND(I104*H104,2)</f>
        <v>0</v>
      </c>
      <c r="BL104" s="22" t="s">
        <v>157</v>
      </c>
      <c r="BM104" s="22" t="s">
        <v>756</v>
      </c>
    </row>
    <row r="105" spans="2:51" s="11" customFormat="1" ht="13.5">
      <c r="B105" s="203"/>
      <c r="C105" s="204"/>
      <c r="D105" s="205" t="s">
        <v>159</v>
      </c>
      <c r="E105" s="206" t="s">
        <v>22</v>
      </c>
      <c r="F105" s="207" t="s">
        <v>757</v>
      </c>
      <c r="G105" s="204"/>
      <c r="H105" s="208">
        <v>574.866</v>
      </c>
      <c r="I105" s="209"/>
      <c r="J105" s="204"/>
      <c r="K105" s="204"/>
      <c r="L105" s="210"/>
      <c r="M105" s="211"/>
      <c r="N105" s="212"/>
      <c r="O105" s="212"/>
      <c r="P105" s="212"/>
      <c r="Q105" s="212"/>
      <c r="R105" s="212"/>
      <c r="S105" s="212"/>
      <c r="T105" s="213"/>
      <c r="AT105" s="214" t="s">
        <v>159</v>
      </c>
      <c r="AU105" s="214" t="s">
        <v>84</v>
      </c>
      <c r="AV105" s="11" t="s">
        <v>84</v>
      </c>
      <c r="AW105" s="11" t="s">
        <v>39</v>
      </c>
      <c r="AX105" s="11" t="s">
        <v>24</v>
      </c>
      <c r="AY105" s="214" t="s">
        <v>149</v>
      </c>
    </row>
    <row r="106" spans="2:65" s="1" customFormat="1" ht="22.5" customHeight="1">
      <c r="B106" s="39"/>
      <c r="C106" s="191" t="s">
        <v>189</v>
      </c>
      <c r="D106" s="191" t="s">
        <v>152</v>
      </c>
      <c r="E106" s="192" t="s">
        <v>415</v>
      </c>
      <c r="F106" s="193" t="s">
        <v>416</v>
      </c>
      <c r="G106" s="194" t="s">
        <v>172</v>
      </c>
      <c r="H106" s="195">
        <v>63.874</v>
      </c>
      <c r="I106" s="196"/>
      <c r="J106" s="197">
        <f>ROUND(I106*H106,2)</f>
        <v>0</v>
      </c>
      <c r="K106" s="193" t="s">
        <v>156</v>
      </c>
      <c r="L106" s="59"/>
      <c r="M106" s="198" t="s">
        <v>22</v>
      </c>
      <c r="N106" s="199" t="s">
        <v>46</v>
      </c>
      <c r="O106" s="40"/>
      <c r="P106" s="200">
        <f>O106*H106</f>
        <v>0</v>
      </c>
      <c r="Q106" s="200">
        <v>0</v>
      </c>
      <c r="R106" s="200">
        <f>Q106*H106</f>
        <v>0</v>
      </c>
      <c r="S106" s="200">
        <v>0</v>
      </c>
      <c r="T106" s="201">
        <f>S106*H106</f>
        <v>0</v>
      </c>
      <c r="AR106" s="22" t="s">
        <v>157</v>
      </c>
      <c r="AT106" s="22" t="s">
        <v>152</v>
      </c>
      <c r="AU106" s="22" t="s">
        <v>84</v>
      </c>
      <c r="AY106" s="22" t="s">
        <v>149</v>
      </c>
      <c r="BE106" s="202">
        <f>IF(N106="základní",J106,0)</f>
        <v>0</v>
      </c>
      <c r="BF106" s="202">
        <f>IF(N106="snížená",J106,0)</f>
        <v>0</v>
      </c>
      <c r="BG106" s="202">
        <f>IF(N106="zákl. přenesená",J106,0)</f>
        <v>0</v>
      </c>
      <c r="BH106" s="202">
        <f>IF(N106="sníž. přenesená",J106,0)</f>
        <v>0</v>
      </c>
      <c r="BI106" s="202">
        <f>IF(N106="nulová",J106,0)</f>
        <v>0</v>
      </c>
      <c r="BJ106" s="22" t="s">
        <v>24</v>
      </c>
      <c r="BK106" s="202">
        <f>ROUND(I106*H106,2)</f>
        <v>0</v>
      </c>
      <c r="BL106" s="22" t="s">
        <v>157</v>
      </c>
      <c r="BM106" s="22" t="s">
        <v>758</v>
      </c>
    </row>
    <row r="107" spans="2:63" s="10" customFormat="1" ht="29.85" customHeight="1">
      <c r="B107" s="174"/>
      <c r="C107" s="175"/>
      <c r="D107" s="188" t="s">
        <v>74</v>
      </c>
      <c r="E107" s="189" t="s">
        <v>418</v>
      </c>
      <c r="F107" s="189" t="s">
        <v>419</v>
      </c>
      <c r="G107" s="175"/>
      <c r="H107" s="175"/>
      <c r="I107" s="178"/>
      <c r="J107" s="190">
        <f>BK107</f>
        <v>0</v>
      </c>
      <c r="K107" s="175"/>
      <c r="L107" s="180"/>
      <c r="M107" s="181"/>
      <c r="N107" s="182"/>
      <c r="O107" s="182"/>
      <c r="P107" s="183">
        <f>P108</f>
        <v>0</v>
      </c>
      <c r="Q107" s="182"/>
      <c r="R107" s="183">
        <f>R108</f>
        <v>0</v>
      </c>
      <c r="S107" s="182"/>
      <c r="T107" s="184">
        <f>T108</f>
        <v>0</v>
      </c>
      <c r="AR107" s="185" t="s">
        <v>24</v>
      </c>
      <c r="AT107" s="186" t="s">
        <v>74</v>
      </c>
      <c r="AU107" s="186" t="s">
        <v>24</v>
      </c>
      <c r="AY107" s="185" t="s">
        <v>149</v>
      </c>
      <c r="BK107" s="187">
        <f>BK108</f>
        <v>0</v>
      </c>
    </row>
    <row r="108" spans="2:65" s="1" customFormat="1" ht="22.5" customHeight="1">
      <c r="B108" s="39"/>
      <c r="C108" s="191" t="s">
        <v>194</v>
      </c>
      <c r="D108" s="191" t="s">
        <v>152</v>
      </c>
      <c r="E108" s="192" t="s">
        <v>759</v>
      </c>
      <c r="F108" s="193" t="s">
        <v>760</v>
      </c>
      <c r="G108" s="194" t="s">
        <v>172</v>
      </c>
      <c r="H108" s="195">
        <v>0.011</v>
      </c>
      <c r="I108" s="196"/>
      <c r="J108" s="197">
        <f>ROUND(I108*H108,2)</f>
        <v>0</v>
      </c>
      <c r="K108" s="193" t="s">
        <v>156</v>
      </c>
      <c r="L108" s="59"/>
      <c r="M108" s="198" t="s">
        <v>22</v>
      </c>
      <c r="N108" s="199" t="s">
        <v>46</v>
      </c>
      <c r="O108" s="40"/>
      <c r="P108" s="200">
        <f>O108*H108</f>
        <v>0</v>
      </c>
      <c r="Q108" s="200">
        <v>0</v>
      </c>
      <c r="R108" s="200">
        <f>Q108*H108</f>
        <v>0</v>
      </c>
      <c r="S108" s="200">
        <v>0</v>
      </c>
      <c r="T108" s="201">
        <f>S108*H108</f>
        <v>0</v>
      </c>
      <c r="AR108" s="22" t="s">
        <v>157</v>
      </c>
      <c r="AT108" s="22" t="s">
        <v>152</v>
      </c>
      <c r="AU108" s="22" t="s">
        <v>84</v>
      </c>
      <c r="AY108" s="22" t="s">
        <v>149</v>
      </c>
      <c r="BE108" s="202">
        <f>IF(N108="základní",J108,0)</f>
        <v>0</v>
      </c>
      <c r="BF108" s="202">
        <f>IF(N108="snížená",J108,0)</f>
        <v>0</v>
      </c>
      <c r="BG108" s="202">
        <f>IF(N108="zákl. přenesená",J108,0)</f>
        <v>0</v>
      </c>
      <c r="BH108" s="202">
        <f>IF(N108="sníž. přenesená",J108,0)</f>
        <v>0</v>
      </c>
      <c r="BI108" s="202">
        <f>IF(N108="nulová",J108,0)</f>
        <v>0</v>
      </c>
      <c r="BJ108" s="22" t="s">
        <v>24</v>
      </c>
      <c r="BK108" s="202">
        <f>ROUND(I108*H108,2)</f>
        <v>0</v>
      </c>
      <c r="BL108" s="22" t="s">
        <v>157</v>
      </c>
      <c r="BM108" s="22" t="s">
        <v>761</v>
      </c>
    </row>
    <row r="109" spans="2:63" s="10" customFormat="1" ht="37.35" customHeight="1">
      <c r="B109" s="174"/>
      <c r="C109" s="175"/>
      <c r="D109" s="176" t="s">
        <v>74</v>
      </c>
      <c r="E109" s="177" t="s">
        <v>424</v>
      </c>
      <c r="F109" s="177" t="s">
        <v>425</v>
      </c>
      <c r="G109" s="175"/>
      <c r="H109" s="175"/>
      <c r="I109" s="178"/>
      <c r="J109" s="179">
        <f>BK109</f>
        <v>0</v>
      </c>
      <c r="K109" s="175"/>
      <c r="L109" s="180"/>
      <c r="M109" s="181"/>
      <c r="N109" s="182"/>
      <c r="O109" s="182"/>
      <c r="P109" s="183">
        <f>P110+P122+P131+P136+P145+P163+P169</f>
        <v>0</v>
      </c>
      <c r="Q109" s="182"/>
      <c r="R109" s="183">
        <f>R110+R122+R131+R136+R145+R163+R169</f>
        <v>6.63160968</v>
      </c>
      <c r="S109" s="182"/>
      <c r="T109" s="184">
        <f>T110+T122+T131+T136+T145+T163+T169</f>
        <v>29.770370420000003</v>
      </c>
      <c r="AR109" s="185" t="s">
        <v>84</v>
      </c>
      <c r="AT109" s="186" t="s">
        <v>74</v>
      </c>
      <c r="AU109" s="186" t="s">
        <v>75</v>
      </c>
      <c r="AY109" s="185" t="s">
        <v>149</v>
      </c>
      <c r="BK109" s="187">
        <f>BK110+BK122+BK131+BK136+BK145+BK163+BK169</f>
        <v>0</v>
      </c>
    </row>
    <row r="110" spans="2:63" s="10" customFormat="1" ht="19.9" customHeight="1">
      <c r="B110" s="174"/>
      <c r="C110" s="175"/>
      <c r="D110" s="188" t="s">
        <v>74</v>
      </c>
      <c r="E110" s="189" t="s">
        <v>762</v>
      </c>
      <c r="F110" s="189" t="s">
        <v>763</v>
      </c>
      <c r="G110" s="175"/>
      <c r="H110" s="175"/>
      <c r="I110" s="178"/>
      <c r="J110" s="190">
        <f>BK110</f>
        <v>0</v>
      </c>
      <c r="K110" s="175"/>
      <c r="L110" s="180"/>
      <c r="M110" s="181"/>
      <c r="N110" s="182"/>
      <c r="O110" s="182"/>
      <c r="P110" s="183">
        <f>SUM(P111:P121)</f>
        <v>0</v>
      </c>
      <c r="Q110" s="182"/>
      <c r="R110" s="183">
        <f>SUM(R111:R121)</f>
        <v>1.79387252</v>
      </c>
      <c r="S110" s="182"/>
      <c r="T110" s="184">
        <f>SUM(T111:T121)</f>
        <v>4.37675</v>
      </c>
      <c r="AR110" s="185" t="s">
        <v>84</v>
      </c>
      <c r="AT110" s="186" t="s">
        <v>74</v>
      </c>
      <c r="AU110" s="186" t="s">
        <v>24</v>
      </c>
      <c r="AY110" s="185" t="s">
        <v>149</v>
      </c>
      <c r="BK110" s="187">
        <f>SUM(BK111:BK121)</f>
        <v>0</v>
      </c>
    </row>
    <row r="111" spans="2:65" s="1" customFormat="1" ht="22.5" customHeight="1">
      <c r="B111" s="39"/>
      <c r="C111" s="191" t="s">
        <v>200</v>
      </c>
      <c r="D111" s="191" t="s">
        <v>152</v>
      </c>
      <c r="E111" s="192" t="s">
        <v>764</v>
      </c>
      <c r="F111" s="193" t="s">
        <v>765</v>
      </c>
      <c r="G111" s="194" t="s">
        <v>181</v>
      </c>
      <c r="H111" s="195">
        <v>112.434</v>
      </c>
      <c r="I111" s="196"/>
      <c r="J111" s="197">
        <f>ROUND(I111*H111,2)</f>
        <v>0</v>
      </c>
      <c r="K111" s="193" t="s">
        <v>156</v>
      </c>
      <c r="L111" s="59"/>
      <c r="M111" s="198" t="s">
        <v>22</v>
      </c>
      <c r="N111" s="199" t="s">
        <v>46</v>
      </c>
      <c r="O111" s="40"/>
      <c r="P111" s="200">
        <f>O111*H111</f>
        <v>0</v>
      </c>
      <c r="Q111" s="200">
        <v>0</v>
      </c>
      <c r="R111" s="200">
        <f>Q111*H111</f>
        <v>0</v>
      </c>
      <c r="S111" s="200">
        <v>0.006</v>
      </c>
      <c r="T111" s="201">
        <f>S111*H111</f>
        <v>0.674604</v>
      </c>
      <c r="AR111" s="22" t="s">
        <v>234</v>
      </c>
      <c r="AT111" s="22" t="s">
        <v>152</v>
      </c>
      <c r="AU111" s="22" t="s">
        <v>84</v>
      </c>
      <c r="AY111" s="22" t="s">
        <v>149</v>
      </c>
      <c r="BE111" s="202">
        <f>IF(N111="základní",J111,0)</f>
        <v>0</v>
      </c>
      <c r="BF111" s="202">
        <f>IF(N111="snížená",J111,0)</f>
        <v>0</v>
      </c>
      <c r="BG111" s="202">
        <f>IF(N111="zákl. přenesená",J111,0)</f>
        <v>0</v>
      </c>
      <c r="BH111" s="202">
        <f>IF(N111="sníž. přenesená",J111,0)</f>
        <v>0</v>
      </c>
      <c r="BI111" s="202">
        <f>IF(N111="nulová",J111,0)</f>
        <v>0</v>
      </c>
      <c r="BJ111" s="22" t="s">
        <v>24</v>
      </c>
      <c r="BK111" s="202">
        <f>ROUND(I111*H111,2)</f>
        <v>0</v>
      </c>
      <c r="BL111" s="22" t="s">
        <v>234</v>
      </c>
      <c r="BM111" s="22" t="s">
        <v>766</v>
      </c>
    </row>
    <row r="112" spans="2:65" s="1" customFormat="1" ht="22.5" customHeight="1">
      <c r="B112" s="39"/>
      <c r="C112" s="191" t="s">
        <v>29</v>
      </c>
      <c r="D112" s="191" t="s">
        <v>152</v>
      </c>
      <c r="E112" s="192" t="s">
        <v>767</v>
      </c>
      <c r="F112" s="193" t="s">
        <v>768</v>
      </c>
      <c r="G112" s="194" t="s">
        <v>181</v>
      </c>
      <c r="H112" s="195">
        <v>264.439</v>
      </c>
      <c r="I112" s="196"/>
      <c r="J112" s="197">
        <f>ROUND(I112*H112,2)</f>
        <v>0</v>
      </c>
      <c r="K112" s="193" t="s">
        <v>156</v>
      </c>
      <c r="L112" s="59"/>
      <c r="M112" s="198" t="s">
        <v>22</v>
      </c>
      <c r="N112" s="199" t="s">
        <v>46</v>
      </c>
      <c r="O112" s="40"/>
      <c r="P112" s="200">
        <f>O112*H112</f>
        <v>0</v>
      </c>
      <c r="Q112" s="200">
        <v>0</v>
      </c>
      <c r="R112" s="200">
        <f>Q112*H112</f>
        <v>0</v>
      </c>
      <c r="S112" s="200">
        <v>0.014</v>
      </c>
      <c r="T112" s="201">
        <f>S112*H112</f>
        <v>3.7021460000000004</v>
      </c>
      <c r="AR112" s="22" t="s">
        <v>234</v>
      </c>
      <c r="AT112" s="22" t="s">
        <v>152</v>
      </c>
      <c r="AU112" s="22" t="s">
        <v>84</v>
      </c>
      <c r="AY112" s="22" t="s">
        <v>149</v>
      </c>
      <c r="BE112" s="202">
        <f>IF(N112="základní",J112,0)</f>
        <v>0</v>
      </c>
      <c r="BF112" s="202">
        <f>IF(N112="snížená",J112,0)</f>
        <v>0</v>
      </c>
      <c r="BG112" s="202">
        <f>IF(N112="zákl. přenesená",J112,0)</f>
        <v>0</v>
      </c>
      <c r="BH112" s="202">
        <f>IF(N112="sníž. přenesená",J112,0)</f>
        <v>0</v>
      </c>
      <c r="BI112" s="202">
        <f>IF(N112="nulová",J112,0)</f>
        <v>0</v>
      </c>
      <c r="BJ112" s="22" t="s">
        <v>24</v>
      </c>
      <c r="BK112" s="202">
        <f>ROUND(I112*H112,2)</f>
        <v>0</v>
      </c>
      <c r="BL112" s="22" t="s">
        <v>234</v>
      </c>
      <c r="BM112" s="22" t="s">
        <v>769</v>
      </c>
    </row>
    <row r="113" spans="2:51" s="11" customFormat="1" ht="13.5">
      <c r="B113" s="203"/>
      <c r="C113" s="204"/>
      <c r="D113" s="205" t="s">
        <v>159</v>
      </c>
      <c r="E113" s="206" t="s">
        <v>22</v>
      </c>
      <c r="F113" s="207" t="s">
        <v>770</v>
      </c>
      <c r="G113" s="204"/>
      <c r="H113" s="208">
        <v>264.439</v>
      </c>
      <c r="I113" s="209"/>
      <c r="J113" s="204"/>
      <c r="K113" s="204"/>
      <c r="L113" s="210"/>
      <c r="M113" s="211"/>
      <c r="N113" s="212"/>
      <c r="O113" s="212"/>
      <c r="P113" s="212"/>
      <c r="Q113" s="212"/>
      <c r="R113" s="212"/>
      <c r="S113" s="212"/>
      <c r="T113" s="213"/>
      <c r="AT113" s="214" t="s">
        <v>159</v>
      </c>
      <c r="AU113" s="214" t="s">
        <v>84</v>
      </c>
      <c r="AV113" s="11" t="s">
        <v>84</v>
      </c>
      <c r="AW113" s="11" t="s">
        <v>39</v>
      </c>
      <c r="AX113" s="11" t="s">
        <v>24</v>
      </c>
      <c r="AY113" s="214" t="s">
        <v>149</v>
      </c>
    </row>
    <row r="114" spans="2:65" s="1" customFormat="1" ht="31.5" customHeight="1">
      <c r="B114" s="39"/>
      <c r="C114" s="191" t="s">
        <v>209</v>
      </c>
      <c r="D114" s="191" t="s">
        <v>152</v>
      </c>
      <c r="E114" s="192" t="s">
        <v>771</v>
      </c>
      <c r="F114" s="193" t="s">
        <v>772</v>
      </c>
      <c r="G114" s="194" t="s">
        <v>181</v>
      </c>
      <c r="H114" s="195">
        <v>263.219</v>
      </c>
      <c r="I114" s="196"/>
      <c r="J114" s="197">
        <f>ROUND(I114*H114,2)</f>
        <v>0</v>
      </c>
      <c r="K114" s="193" t="s">
        <v>156</v>
      </c>
      <c r="L114" s="59"/>
      <c r="M114" s="198" t="s">
        <v>22</v>
      </c>
      <c r="N114" s="199" t="s">
        <v>46</v>
      </c>
      <c r="O114" s="40"/>
      <c r="P114" s="200">
        <f>O114*H114</f>
        <v>0</v>
      </c>
      <c r="Q114" s="200">
        <v>0</v>
      </c>
      <c r="R114" s="200">
        <f>Q114*H114</f>
        <v>0</v>
      </c>
      <c r="S114" s="200">
        <v>0</v>
      </c>
      <c r="T114" s="201">
        <f>S114*H114</f>
        <v>0</v>
      </c>
      <c r="AR114" s="22" t="s">
        <v>234</v>
      </c>
      <c r="AT114" s="22" t="s">
        <v>152</v>
      </c>
      <c r="AU114" s="22" t="s">
        <v>84</v>
      </c>
      <c r="AY114" s="22" t="s">
        <v>149</v>
      </c>
      <c r="BE114" s="202">
        <f>IF(N114="základní",J114,0)</f>
        <v>0</v>
      </c>
      <c r="BF114" s="202">
        <f>IF(N114="snížená",J114,0)</f>
        <v>0</v>
      </c>
      <c r="BG114" s="202">
        <f>IF(N114="zákl. přenesená",J114,0)</f>
        <v>0</v>
      </c>
      <c r="BH114" s="202">
        <f>IF(N114="sníž. přenesená",J114,0)</f>
        <v>0</v>
      </c>
      <c r="BI114" s="202">
        <f>IF(N114="nulová",J114,0)</f>
        <v>0</v>
      </c>
      <c r="BJ114" s="22" t="s">
        <v>24</v>
      </c>
      <c r="BK114" s="202">
        <f>ROUND(I114*H114,2)</f>
        <v>0</v>
      </c>
      <c r="BL114" s="22" t="s">
        <v>234</v>
      </c>
      <c r="BM114" s="22" t="s">
        <v>773</v>
      </c>
    </row>
    <row r="115" spans="2:51" s="11" customFormat="1" ht="13.5">
      <c r="B115" s="203"/>
      <c r="C115" s="204"/>
      <c r="D115" s="205" t="s">
        <v>159</v>
      </c>
      <c r="E115" s="206" t="s">
        <v>22</v>
      </c>
      <c r="F115" s="207" t="s">
        <v>774</v>
      </c>
      <c r="G115" s="204"/>
      <c r="H115" s="208">
        <v>263.219</v>
      </c>
      <c r="I115" s="209"/>
      <c r="J115" s="204"/>
      <c r="K115" s="204"/>
      <c r="L115" s="210"/>
      <c r="M115" s="211"/>
      <c r="N115" s="212"/>
      <c r="O115" s="212"/>
      <c r="P115" s="212"/>
      <c r="Q115" s="212"/>
      <c r="R115" s="212"/>
      <c r="S115" s="212"/>
      <c r="T115" s="213"/>
      <c r="AT115" s="214" t="s">
        <v>159</v>
      </c>
      <c r="AU115" s="214" t="s">
        <v>84</v>
      </c>
      <c r="AV115" s="11" t="s">
        <v>84</v>
      </c>
      <c r="AW115" s="11" t="s">
        <v>39</v>
      </c>
      <c r="AX115" s="11" t="s">
        <v>24</v>
      </c>
      <c r="AY115" s="214" t="s">
        <v>149</v>
      </c>
    </row>
    <row r="116" spans="2:65" s="1" customFormat="1" ht="22.5" customHeight="1">
      <c r="B116" s="39"/>
      <c r="C116" s="230" t="s">
        <v>215</v>
      </c>
      <c r="D116" s="230" t="s">
        <v>268</v>
      </c>
      <c r="E116" s="231" t="s">
        <v>434</v>
      </c>
      <c r="F116" s="232" t="s">
        <v>435</v>
      </c>
      <c r="G116" s="233" t="s">
        <v>172</v>
      </c>
      <c r="H116" s="234">
        <v>0.079</v>
      </c>
      <c r="I116" s="235"/>
      <c r="J116" s="236">
        <f>ROUND(I116*H116,2)</f>
        <v>0</v>
      </c>
      <c r="K116" s="232" t="s">
        <v>156</v>
      </c>
      <c r="L116" s="237"/>
      <c r="M116" s="238" t="s">
        <v>22</v>
      </c>
      <c r="N116" s="239" t="s">
        <v>46</v>
      </c>
      <c r="O116" s="40"/>
      <c r="P116" s="200">
        <f>O116*H116</f>
        <v>0</v>
      </c>
      <c r="Q116" s="200">
        <v>1</v>
      </c>
      <c r="R116" s="200">
        <f>Q116*H116</f>
        <v>0.079</v>
      </c>
      <c r="S116" s="200">
        <v>0</v>
      </c>
      <c r="T116" s="201">
        <f>S116*H116</f>
        <v>0</v>
      </c>
      <c r="AR116" s="22" t="s">
        <v>307</v>
      </c>
      <c r="AT116" s="22" t="s">
        <v>268</v>
      </c>
      <c r="AU116" s="22" t="s">
        <v>84</v>
      </c>
      <c r="AY116" s="22" t="s">
        <v>149</v>
      </c>
      <c r="BE116" s="202">
        <f>IF(N116="základní",J116,0)</f>
        <v>0</v>
      </c>
      <c r="BF116" s="202">
        <f>IF(N116="snížená",J116,0)</f>
        <v>0</v>
      </c>
      <c r="BG116" s="202">
        <f>IF(N116="zákl. přenesená",J116,0)</f>
        <v>0</v>
      </c>
      <c r="BH116" s="202">
        <f>IF(N116="sníž. přenesená",J116,0)</f>
        <v>0</v>
      </c>
      <c r="BI116" s="202">
        <f>IF(N116="nulová",J116,0)</f>
        <v>0</v>
      </c>
      <c r="BJ116" s="22" t="s">
        <v>24</v>
      </c>
      <c r="BK116" s="202">
        <f>ROUND(I116*H116,2)</f>
        <v>0</v>
      </c>
      <c r="BL116" s="22" t="s">
        <v>234</v>
      </c>
      <c r="BM116" s="22" t="s">
        <v>775</v>
      </c>
    </row>
    <row r="117" spans="2:51" s="11" customFormat="1" ht="13.5">
      <c r="B117" s="203"/>
      <c r="C117" s="204"/>
      <c r="D117" s="205" t="s">
        <v>159</v>
      </c>
      <c r="E117" s="204"/>
      <c r="F117" s="207" t="s">
        <v>776</v>
      </c>
      <c r="G117" s="204"/>
      <c r="H117" s="208">
        <v>0.079</v>
      </c>
      <c r="I117" s="209"/>
      <c r="J117" s="204"/>
      <c r="K117" s="204"/>
      <c r="L117" s="210"/>
      <c r="M117" s="211"/>
      <c r="N117" s="212"/>
      <c r="O117" s="212"/>
      <c r="P117" s="212"/>
      <c r="Q117" s="212"/>
      <c r="R117" s="212"/>
      <c r="S117" s="212"/>
      <c r="T117" s="213"/>
      <c r="AT117" s="214" t="s">
        <v>159</v>
      </c>
      <c r="AU117" s="214" t="s">
        <v>84</v>
      </c>
      <c r="AV117" s="11" t="s">
        <v>84</v>
      </c>
      <c r="AW117" s="11" t="s">
        <v>6</v>
      </c>
      <c r="AX117" s="11" t="s">
        <v>24</v>
      </c>
      <c r="AY117" s="214" t="s">
        <v>149</v>
      </c>
    </row>
    <row r="118" spans="2:65" s="1" customFormat="1" ht="22.5" customHeight="1">
      <c r="B118" s="39"/>
      <c r="C118" s="191" t="s">
        <v>220</v>
      </c>
      <c r="D118" s="191" t="s">
        <v>152</v>
      </c>
      <c r="E118" s="192" t="s">
        <v>777</v>
      </c>
      <c r="F118" s="193" t="s">
        <v>778</v>
      </c>
      <c r="G118" s="194" t="s">
        <v>181</v>
      </c>
      <c r="H118" s="195">
        <v>263.219</v>
      </c>
      <c r="I118" s="196"/>
      <c r="J118" s="197">
        <f>ROUND(I118*H118,2)</f>
        <v>0</v>
      </c>
      <c r="K118" s="193" t="s">
        <v>156</v>
      </c>
      <c r="L118" s="59"/>
      <c r="M118" s="198" t="s">
        <v>22</v>
      </c>
      <c r="N118" s="199" t="s">
        <v>46</v>
      </c>
      <c r="O118" s="40"/>
      <c r="P118" s="200">
        <f>O118*H118</f>
        <v>0</v>
      </c>
      <c r="Q118" s="200">
        <v>0.00088</v>
      </c>
      <c r="R118" s="200">
        <f>Q118*H118</f>
        <v>0.23163272000000001</v>
      </c>
      <c r="S118" s="200">
        <v>0</v>
      </c>
      <c r="T118" s="201">
        <f>S118*H118</f>
        <v>0</v>
      </c>
      <c r="AR118" s="22" t="s">
        <v>234</v>
      </c>
      <c r="AT118" s="22" t="s">
        <v>152</v>
      </c>
      <c r="AU118" s="22" t="s">
        <v>84</v>
      </c>
      <c r="AY118" s="22" t="s">
        <v>149</v>
      </c>
      <c r="BE118" s="202">
        <f>IF(N118="základní",J118,0)</f>
        <v>0</v>
      </c>
      <c r="BF118" s="202">
        <f>IF(N118="snížená",J118,0)</f>
        <v>0</v>
      </c>
      <c r="BG118" s="202">
        <f>IF(N118="zákl. přenesená",J118,0)</f>
        <v>0</v>
      </c>
      <c r="BH118" s="202">
        <f>IF(N118="sníž. přenesená",J118,0)</f>
        <v>0</v>
      </c>
      <c r="BI118" s="202">
        <f>IF(N118="nulová",J118,0)</f>
        <v>0</v>
      </c>
      <c r="BJ118" s="22" t="s">
        <v>24</v>
      </c>
      <c r="BK118" s="202">
        <f>ROUND(I118*H118,2)</f>
        <v>0</v>
      </c>
      <c r="BL118" s="22" t="s">
        <v>234</v>
      </c>
      <c r="BM118" s="22" t="s">
        <v>779</v>
      </c>
    </row>
    <row r="119" spans="2:65" s="1" customFormat="1" ht="22.5" customHeight="1">
      <c r="B119" s="39"/>
      <c r="C119" s="230" t="s">
        <v>225</v>
      </c>
      <c r="D119" s="230" t="s">
        <v>268</v>
      </c>
      <c r="E119" s="231" t="s">
        <v>780</v>
      </c>
      <c r="F119" s="232" t="s">
        <v>781</v>
      </c>
      <c r="G119" s="233" t="s">
        <v>181</v>
      </c>
      <c r="H119" s="234">
        <v>302.702</v>
      </c>
      <c r="I119" s="235"/>
      <c r="J119" s="236">
        <f>ROUND(I119*H119,2)</f>
        <v>0</v>
      </c>
      <c r="K119" s="232" t="s">
        <v>156</v>
      </c>
      <c r="L119" s="237"/>
      <c r="M119" s="238" t="s">
        <v>22</v>
      </c>
      <c r="N119" s="239" t="s">
        <v>46</v>
      </c>
      <c r="O119" s="40"/>
      <c r="P119" s="200">
        <f>O119*H119</f>
        <v>0</v>
      </c>
      <c r="Q119" s="200">
        <v>0.0049</v>
      </c>
      <c r="R119" s="200">
        <f>Q119*H119</f>
        <v>1.4832398</v>
      </c>
      <c r="S119" s="200">
        <v>0</v>
      </c>
      <c r="T119" s="201">
        <f>S119*H119</f>
        <v>0</v>
      </c>
      <c r="AR119" s="22" t="s">
        <v>307</v>
      </c>
      <c r="AT119" s="22" t="s">
        <v>268</v>
      </c>
      <c r="AU119" s="22" t="s">
        <v>84</v>
      </c>
      <c r="AY119" s="22" t="s">
        <v>149</v>
      </c>
      <c r="BE119" s="202">
        <f>IF(N119="základní",J119,0)</f>
        <v>0</v>
      </c>
      <c r="BF119" s="202">
        <f>IF(N119="snížená",J119,0)</f>
        <v>0</v>
      </c>
      <c r="BG119" s="202">
        <f>IF(N119="zákl. přenesená",J119,0)</f>
        <v>0</v>
      </c>
      <c r="BH119" s="202">
        <f>IF(N119="sníž. přenesená",J119,0)</f>
        <v>0</v>
      </c>
      <c r="BI119" s="202">
        <f>IF(N119="nulová",J119,0)</f>
        <v>0</v>
      </c>
      <c r="BJ119" s="22" t="s">
        <v>24</v>
      </c>
      <c r="BK119" s="202">
        <f>ROUND(I119*H119,2)</f>
        <v>0</v>
      </c>
      <c r="BL119" s="22" t="s">
        <v>234</v>
      </c>
      <c r="BM119" s="22" t="s">
        <v>782</v>
      </c>
    </row>
    <row r="120" spans="2:51" s="11" customFormat="1" ht="13.5">
      <c r="B120" s="203"/>
      <c r="C120" s="204"/>
      <c r="D120" s="205" t="s">
        <v>159</v>
      </c>
      <c r="E120" s="204"/>
      <c r="F120" s="207" t="s">
        <v>783</v>
      </c>
      <c r="G120" s="204"/>
      <c r="H120" s="208">
        <v>302.702</v>
      </c>
      <c r="I120" s="209"/>
      <c r="J120" s="204"/>
      <c r="K120" s="204"/>
      <c r="L120" s="210"/>
      <c r="M120" s="211"/>
      <c r="N120" s="212"/>
      <c r="O120" s="212"/>
      <c r="P120" s="212"/>
      <c r="Q120" s="212"/>
      <c r="R120" s="212"/>
      <c r="S120" s="212"/>
      <c r="T120" s="213"/>
      <c r="AT120" s="214" t="s">
        <v>159</v>
      </c>
      <c r="AU120" s="214" t="s">
        <v>84</v>
      </c>
      <c r="AV120" s="11" t="s">
        <v>84</v>
      </c>
      <c r="AW120" s="11" t="s">
        <v>6</v>
      </c>
      <c r="AX120" s="11" t="s">
        <v>24</v>
      </c>
      <c r="AY120" s="214" t="s">
        <v>149</v>
      </c>
    </row>
    <row r="121" spans="2:65" s="1" customFormat="1" ht="22.5" customHeight="1">
      <c r="B121" s="39"/>
      <c r="C121" s="191" t="s">
        <v>10</v>
      </c>
      <c r="D121" s="191" t="s">
        <v>152</v>
      </c>
      <c r="E121" s="192" t="s">
        <v>784</v>
      </c>
      <c r="F121" s="193" t="s">
        <v>785</v>
      </c>
      <c r="G121" s="194" t="s">
        <v>476</v>
      </c>
      <c r="H121" s="240"/>
      <c r="I121" s="196"/>
      <c r="J121" s="197">
        <f>ROUND(I121*H121,2)</f>
        <v>0</v>
      </c>
      <c r="K121" s="193" t="s">
        <v>156</v>
      </c>
      <c r="L121" s="59"/>
      <c r="M121" s="198" t="s">
        <v>22</v>
      </c>
      <c r="N121" s="199" t="s">
        <v>46</v>
      </c>
      <c r="O121" s="40"/>
      <c r="P121" s="200">
        <f>O121*H121</f>
        <v>0</v>
      </c>
      <c r="Q121" s="200">
        <v>0</v>
      </c>
      <c r="R121" s="200">
        <f>Q121*H121</f>
        <v>0</v>
      </c>
      <c r="S121" s="200">
        <v>0</v>
      </c>
      <c r="T121" s="201">
        <f>S121*H121</f>
        <v>0</v>
      </c>
      <c r="AR121" s="22" t="s">
        <v>234</v>
      </c>
      <c r="AT121" s="22" t="s">
        <v>152</v>
      </c>
      <c r="AU121" s="22" t="s">
        <v>84</v>
      </c>
      <c r="AY121" s="22" t="s">
        <v>149</v>
      </c>
      <c r="BE121" s="202">
        <f>IF(N121="základní",J121,0)</f>
        <v>0</v>
      </c>
      <c r="BF121" s="202">
        <f>IF(N121="snížená",J121,0)</f>
        <v>0</v>
      </c>
      <c r="BG121" s="202">
        <f>IF(N121="zákl. přenesená",J121,0)</f>
        <v>0</v>
      </c>
      <c r="BH121" s="202">
        <f>IF(N121="sníž. přenesená",J121,0)</f>
        <v>0</v>
      </c>
      <c r="BI121" s="202">
        <f>IF(N121="nulová",J121,0)</f>
        <v>0</v>
      </c>
      <c r="BJ121" s="22" t="s">
        <v>24</v>
      </c>
      <c r="BK121" s="202">
        <f>ROUND(I121*H121,2)</f>
        <v>0</v>
      </c>
      <c r="BL121" s="22" t="s">
        <v>234</v>
      </c>
      <c r="BM121" s="22" t="s">
        <v>786</v>
      </c>
    </row>
    <row r="122" spans="2:63" s="10" customFormat="1" ht="29.85" customHeight="1">
      <c r="B122" s="174"/>
      <c r="C122" s="175"/>
      <c r="D122" s="188" t="s">
        <v>74</v>
      </c>
      <c r="E122" s="189" t="s">
        <v>787</v>
      </c>
      <c r="F122" s="189" t="s">
        <v>788</v>
      </c>
      <c r="G122" s="175"/>
      <c r="H122" s="175"/>
      <c r="I122" s="178"/>
      <c r="J122" s="190">
        <f>BK122</f>
        <v>0</v>
      </c>
      <c r="K122" s="175"/>
      <c r="L122" s="180"/>
      <c r="M122" s="181"/>
      <c r="N122" s="182"/>
      <c r="O122" s="182"/>
      <c r="P122" s="183">
        <f>SUM(P123:P130)</f>
        <v>0</v>
      </c>
      <c r="Q122" s="182"/>
      <c r="R122" s="183">
        <f>SUM(R123:R130)</f>
        <v>3.2168518</v>
      </c>
      <c r="S122" s="182"/>
      <c r="T122" s="184">
        <f>SUM(T123:T130)</f>
        <v>19.2377412</v>
      </c>
      <c r="AR122" s="185" t="s">
        <v>84</v>
      </c>
      <c r="AT122" s="186" t="s">
        <v>74</v>
      </c>
      <c r="AU122" s="186" t="s">
        <v>24</v>
      </c>
      <c r="AY122" s="185" t="s">
        <v>149</v>
      </c>
      <c r="BK122" s="187">
        <f>SUM(BK123:BK130)</f>
        <v>0</v>
      </c>
    </row>
    <row r="123" spans="2:65" s="1" customFormat="1" ht="22.5" customHeight="1">
      <c r="B123" s="39"/>
      <c r="C123" s="230" t="s">
        <v>234</v>
      </c>
      <c r="D123" s="230" t="s">
        <v>268</v>
      </c>
      <c r="E123" s="231" t="s">
        <v>789</v>
      </c>
      <c r="F123" s="232" t="s">
        <v>790</v>
      </c>
      <c r="G123" s="233" t="s">
        <v>181</v>
      </c>
      <c r="H123" s="234">
        <v>392.299</v>
      </c>
      <c r="I123" s="235"/>
      <c r="J123" s="236">
        <f>ROUND(I123*H123,2)</f>
        <v>0</v>
      </c>
      <c r="K123" s="232" t="s">
        <v>156</v>
      </c>
      <c r="L123" s="237"/>
      <c r="M123" s="238" t="s">
        <v>22</v>
      </c>
      <c r="N123" s="239" t="s">
        <v>46</v>
      </c>
      <c r="O123" s="40"/>
      <c r="P123" s="200">
        <f>O123*H123</f>
        <v>0</v>
      </c>
      <c r="Q123" s="200">
        <v>0.0082</v>
      </c>
      <c r="R123" s="200">
        <f>Q123*H123</f>
        <v>3.2168518</v>
      </c>
      <c r="S123" s="200">
        <v>0</v>
      </c>
      <c r="T123" s="201">
        <f>S123*H123</f>
        <v>0</v>
      </c>
      <c r="AR123" s="22" t="s">
        <v>307</v>
      </c>
      <c r="AT123" s="22" t="s">
        <v>268</v>
      </c>
      <c r="AU123" s="22" t="s">
        <v>84</v>
      </c>
      <c r="AY123" s="22" t="s">
        <v>149</v>
      </c>
      <c r="BE123" s="202">
        <f>IF(N123="základní",J123,0)</f>
        <v>0</v>
      </c>
      <c r="BF123" s="202">
        <f>IF(N123="snížená",J123,0)</f>
        <v>0</v>
      </c>
      <c r="BG123" s="202">
        <f>IF(N123="zákl. přenesená",J123,0)</f>
        <v>0</v>
      </c>
      <c r="BH123" s="202">
        <f>IF(N123="sníž. přenesená",J123,0)</f>
        <v>0</v>
      </c>
      <c r="BI123" s="202">
        <f>IF(N123="nulová",J123,0)</f>
        <v>0</v>
      </c>
      <c r="BJ123" s="22" t="s">
        <v>24</v>
      </c>
      <c r="BK123" s="202">
        <f>ROUND(I123*H123,2)</f>
        <v>0</v>
      </c>
      <c r="BL123" s="22" t="s">
        <v>234</v>
      </c>
      <c r="BM123" s="22" t="s">
        <v>791</v>
      </c>
    </row>
    <row r="124" spans="2:51" s="11" customFormat="1" ht="13.5">
      <c r="B124" s="203"/>
      <c r="C124" s="204"/>
      <c r="D124" s="205" t="s">
        <v>159</v>
      </c>
      <c r="E124" s="204"/>
      <c r="F124" s="207" t="s">
        <v>792</v>
      </c>
      <c r="G124" s="204"/>
      <c r="H124" s="208">
        <v>392.299</v>
      </c>
      <c r="I124" s="209"/>
      <c r="J124" s="204"/>
      <c r="K124" s="204"/>
      <c r="L124" s="210"/>
      <c r="M124" s="211"/>
      <c r="N124" s="212"/>
      <c r="O124" s="212"/>
      <c r="P124" s="212"/>
      <c r="Q124" s="212"/>
      <c r="R124" s="212"/>
      <c r="S124" s="212"/>
      <c r="T124" s="213"/>
      <c r="AT124" s="214" t="s">
        <v>159</v>
      </c>
      <c r="AU124" s="214" t="s">
        <v>84</v>
      </c>
      <c r="AV124" s="11" t="s">
        <v>84</v>
      </c>
      <c r="AW124" s="11" t="s">
        <v>6</v>
      </c>
      <c r="AX124" s="11" t="s">
        <v>24</v>
      </c>
      <c r="AY124" s="214" t="s">
        <v>149</v>
      </c>
    </row>
    <row r="125" spans="2:65" s="1" customFormat="1" ht="22.5" customHeight="1">
      <c r="B125" s="39"/>
      <c r="C125" s="191" t="s">
        <v>238</v>
      </c>
      <c r="D125" s="191" t="s">
        <v>152</v>
      </c>
      <c r="E125" s="192" t="s">
        <v>793</v>
      </c>
      <c r="F125" s="193" t="s">
        <v>794</v>
      </c>
      <c r="G125" s="194" t="s">
        <v>181</v>
      </c>
      <c r="H125" s="195">
        <v>112.434</v>
      </c>
      <c r="I125" s="196"/>
      <c r="J125" s="197">
        <f>ROUND(I125*H125,2)</f>
        <v>0</v>
      </c>
      <c r="K125" s="193" t="s">
        <v>156</v>
      </c>
      <c r="L125" s="59"/>
      <c r="M125" s="198" t="s">
        <v>22</v>
      </c>
      <c r="N125" s="199" t="s">
        <v>46</v>
      </c>
      <c r="O125" s="40"/>
      <c r="P125" s="200">
        <f>O125*H125</f>
        <v>0</v>
      </c>
      <c r="Q125" s="200">
        <v>0</v>
      </c>
      <c r="R125" s="200">
        <f>Q125*H125</f>
        <v>0</v>
      </c>
      <c r="S125" s="200">
        <v>0.0018</v>
      </c>
      <c r="T125" s="201">
        <f>S125*H125</f>
        <v>0.20238119999999998</v>
      </c>
      <c r="AR125" s="22" t="s">
        <v>234</v>
      </c>
      <c r="AT125" s="22" t="s">
        <v>152</v>
      </c>
      <c r="AU125" s="22" t="s">
        <v>84</v>
      </c>
      <c r="AY125" s="22" t="s">
        <v>149</v>
      </c>
      <c r="BE125" s="202">
        <f>IF(N125="základní",J125,0)</f>
        <v>0</v>
      </c>
      <c r="BF125" s="202">
        <f>IF(N125="snížená",J125,0)</f>
        <v>0</v>
      </c>
      <c r="BG125" s="202">
        <f>IF(N125="zákl. přenesená",J125,0)</f>
        <v>0</v>
      </c>
      <c r="BH125" s="202">
        <f>IF(N125="sníž. přenesená",J125,0)</f>
        <v>0</v>
      </c>
      <c r="BI125" s="202">
        <f>IF(N125="nulová",J125,0)</f>
        <v>0</v>
      </c>
      <c r="BJ125" s="22" t="s">
        <v>24</v>
      </c>
      <c r="BK125" s="202">
        <f>ROUND(I125*H125,2)</f>
        <v>0</v>
      </c>
      <c r="BL125" s="22" t="s">
        <v>234</v>
      </c>
      <c r="BM125" s="22" t="s">
        <v>795</v>
      </c>
    </row>
    <row r="126" spans="2:51" s="11" customFormat="1" ht="13.5">
      <c r="B126" s="203"/>
      <c r="C126" s="204"/>
      <c r="D126" s="205" t="s">
        <v>159</v>
      </c>
      <c r="E126" s="206" t="s">
        <v>22</v>
      </c>
      <c r="F126" s="207" t="s">
        <v>796</v>
      </c>
      <c r="G126" s="204"/>
      <c r="H126" s="208">
        <v>112.434</v>
      </c>
      <c r="I126" s="209"/>
      <c r="J126" s="204"/>
      <c r="K126" s="204"/>
      <c r="L126" s="210"/>
      <c r="M126" s="211"/>
      <c r="N126" s="212"/>
      <c r="O126" s="212"/>
      <c r="P126" s="212"/>
      <c r="Q126" s="212"/>
      <c r="R126" s="212"/>
      <c r="S126" s="212"/>
      <c r="T126" s="213"/>
      <c r="AT126" s="214" t="s">
        <v>159</v>
      </c>
      <c r="AU126" s="214" t="s">
        <v>84</v>
      </c>
      <c r="AV126" s="11" t="s">
        <v>84</v>
      </c>
      <c r="AW126" s="11" t="s">
        <v>39</v>
      </c>
      <c r="AX126" s="11" t="s">
        <v>24</v>
      </c>
      <c r="AY126" s="214" t="s">
        <v>149</v>
      </c>
    </row>
    <row r="127" spans="2:65" s="1" customFormat="1" ht="31.5" customHeight="1">
      <c r="B127" s="39"/>
      <c r="C127" s="191" t="s">
        <v>243</v>
      </c>
      <c r="D127" s="191" t="s">
        <v>152</v>
      </c>
      <c r="E127" s="192" t="s">
        <v>797</v>
      </c>
      <c r="F127" s="193" t="s">
        <v>798</v>
      </c>
      <c r="G127" s="194" t="s">
        <v>181</v>
      </c>
      <c r="H127" s="195">
        <v>158.628</v>
      </c>
      <c r="I127" s="196"/>
      <c r="J127" s="197">
        <f>ROUND(I127*H127,2)</f>
        <v>0</v>
      </c>
      <c r="K127" s="193" t="s">
        <v>156</v>
      </c>
      <c r="L127" s="59"/>
      <c r="M127" s="198" t="s">
        <v>22</v>
      </c>
      <c r="N127" s="199" t="s">
        <v>46</v>
      </c>
      <c r="O127" s="40"/>
      <c r="P127" s="200">
        <f>O127*H127</f>
        <v>0</v>
      </c>
      <c r="Q127" s="200">
        <v>0</v>
      </c>
      <c r="R127" s="200">
        <f>Q127*H127</f>
        <v>0</v>
      </c>
      <c r="S127" s="200">
        <v>0.12</v>
      </c>
      <c r="T127" s="201">
        <f>S127*H127</f>
        <v>19.035359999999997</v>
      </c>
      <c r="AR127" s="22" t="s">
        <v>234</v>
      </c>
      <c r="AT127" s="22" t="s">
        <v>152</v>
      </c>
      <c r="AU127" s="22" t="s">
        <v>84</v>
      </c>
      <c r="AY127" s="22" t="s">
        <v>149</v>
      </c>
      <c r="BE127" s="202">
        <f>IF(N127="základní",J127,0)</f>
        <v>0</v>
      </c>
      <c r="BF127" s="202">
        <f>IF(N127="snížená",J127,0)</f>
        <v>0</v>
      </c>
      <c r="BG127" s="202">
        <f>IF(N127="zákl. přenesená",J127,0)</f>
        <v>0</v>
      </c>
      <c r="BH127" s="202">
        <f>IF(N127="sníž. přenesená",J127,0)</f>
        <v>0</v>
      </c>
      <c r="BI127" s="202">
        <f>IF(N127="nulová",J127,0)</f>
        <v>0</v>
      </c>
      <c r="BJ127" s="22" t="s">
        <v>24</v>
      </c>
      <c r="BK127" s="202">
        <f>ROUND(I127*H127,2)</f>
        <v>0</v>
      </c>
      <c r="BL127" s="22" t="s">
        <v>234</v>
      </c>
      <c r="BM127" s="22" t="s">
        <v>799</v>
      </c>
    </row>
    <row r="128" spans="2:51" s="11" customFormat="1" ht="13.5">
      <c r="B128" s="203"/>
      <c r="C128" s="204"/>
      <c r="D128" s="205" t="s">
        <v>159</v>
      </c>
      <c r="E128" s="206" t="s">
        <v>22</v>
      </c>
      <c r="F128" s="207" t="s">
        <v>800</v>
      </c>
      <c r="G128" s="204"/>
      <c r="H128" s="208">
        <v>158.628</v>
      </c>
      <c r="I128" s="209"/>
      <c r="J128" s="204"/>
      <c r="K128" s="204"/>
      <c r="L128" s="210"/>
      <c r="M128" s="211"/>
      <c r="N128" s="212"/>
      <c r="O128" s="212"/>
      <c r="P128" s="212"/>
      <c r="Q128" s="212"/>
      <c r="R128" s="212"/>
      <c r="S128" s="212"/>
      <c r="T128" s="213"/>
      <c r="AT128" s="214" t="s">
        <v>159</v>
      </c>
      <c r="AU128" s="214" t="s">
        <v>84</v>
      </c>
      <c r="AV128" s="11" t="s">
        <v>84</v>
      </c>
      <c r="AW128" s="11" t="s">
        <v>39</v>
      </c>
      <c r="AX128" s="11" t="s">
        <v>24</v>
      </c>
      <c r="AY128" s="214" t="s">
        <v>149</v>
      </c>
    </row>
    <row r="129" spans="2:65" s="1" customFormat="1" ht="22.5" customHeight="1">
      <c r="B129" s="39"/>
      <c r="C129" s="191" t="s">
        <v>247</v>
      </c>
      <c r="D129" s="191" t="s">
        <v>152</v>
      </c>
      <c r="E129" s="192" t="s">
        <v>801</v>
      </c>
      <c r="F129" s="193" t="s">
        <v>802</v>
      </c>
      <c r="G129" s="194" t="s">
        <v>181</v>
      </c>
      <c r="H129" s="195">
        <v>384.61</v>
      </c>
      <c r="I129" s="196"/>
      <c r="J129" s="197">
        <f>ROUND(I129*H129,2)</f>
        <v>0</v>
      </c>
      <c r="K129" s="193" t="s">
        <v>156</v>
      </c>
      <c r="L129" s="59"/>
      <c r="M129" s="198" t="s">
        <v>22</v>
      </c>
      <c r="N129" s="199" t="s">
        <v>46</v>
      </c>
      <c r="O129" s="40"/>
      <c r="P129" s="200">
        <f>O129*H129</f>
        <v>0</v>
      </c>
      <c r="Q129" s="200">
        <v>0</v>
      </c>
      <c r="R129" s="200">
        <f>Q129*H129</f>
        <v>0</v>
      </c>
      <c r="S129" s="200">
        <v>0</v>
      </c>
      <c r="T129" s="201">
        <f>S129*H129</f>
        <v>0</v>
      </c>
      <c r="AR129" s="22" t="s">
        <v>234</v>
      </c>
      <c r="AT129" s="22" t="s">
        <v>152</v>
      </c>
      <c r="AU129" s="22" t="s">
        <v>84</v>
      </c>
      <c r="AY129" s="22" t="s">
        <v>149</v>
      </c>
      <c r="BE129" s="202">
        <f>IF(N129="základní",J129,0)</f>
        <v>0</v>
      </c>
      <c r="BF129" s="202">
        <f>IF(N129="snížená",J129,0)</f>
        <v>0</v>
      </c>
      <c r="BG129" s="202">
        <f>IF(N129="zákl. přenesená",J129,0)</f>
        <v>0</v>
      </c>
      <c r="BH129" s="202">
        <f>IF(N129="sníž. přenesená",J129,0)</f>
        <v>0</v>
      </c>
      <c r="BI129" s="202">
        <f>IF(N129="nulová",J129,0)</f>
        <v>0</v>
      </c>
      <c r="BJ129" s="22" t="s">
        <v>24</v>
      </c>
      <c r="BK129" s="202">
        <f>ROUND(I129*H129,2)</f>
        <v>0</v>
      </c>
      <c r="BL129" s="22" t="s">
        <v>234</v>
      </c>
      <c r="BM129" s="22" t="s">
        <v>803</v>
      </c>
    </row>
    <row r="130" spans="2:65" s="1" customFormat="1" ht="22.5" customHeight="1">
      <c r="B130" s="39"/>
      <c r="C130" s="191" t="s">
        <v>251</v>
      </c>
      <c r="D130" s="191" t="s">
        <v>152</v>
      </c>
      <c r="E130" s="192" t="s">
        <v>804</v>
      </c>
      <c r="F130" s="193" t="s">
        <v>805</v>
      </c>
      <c r="G130" s="194" t="s">
        <v>476</v>
      </c>
      <c r="H130" s="240"/>
      <c r="I130" s="196"/>
      <c r="J130" s="197">
        <f>ROUND(I130*H130,2)</f>
        <v>0</v>
      </c>
      <c r="K130" s="193" t="s">
        <v>156</v>
      </c>
      <c r="L130" s="59"/>
      <c r="M130" s="198" t="s">
        <v>22</v>
      </c>
      <c r="N130" s="199" t="s">
        <v>46</v>
      </c>
      <c r="O130" s="40"/>
      <c r="P130" s="200">
        <f>O130*H130</f>
        <v>0</v>
      </c>
      <c r="Q130" s="200">
        <v>0</v>
      </c>
      <c r="R130" s="200">
        <f>Q130*H130</f>
        <v>0</v>
      </c>
      <c r="S130" s="200">
        <v>0</v>
      </c>
      <c r="T130" s="201">
        <f>S130*H130</f>
        <v>0</v>
      </c>
      <c r="AR130" s="22" t="s">
        <v>234</v>
      </c>
      <c r="AT130" s="22" t="s">
        <v>152</v>
      </c>
      <c r="AU130" s="22" t="s">
        <v>84</v>
      </c>
      <c r="AY130" s="22" t="s">
        <v>149</v>
      </c>
      <c r="BE130" s="202">
        <f>IF(N130="základní",J130,0)</f>
        <v>0</v>
      </c>
      <c r="BF130" s="202">
        <f>IF(N130="snížená",J130,0)</f>
        <v>0</v>
      </c>
      <c r="BG130" s="202">
        <f>IF(N130="zákl. přenesená",J130,0)</f>
        <v>0</v>
      </c>
      <c r="BH130" s="202">
        <f>IF(N130="sníž. přenesená",J130,0)</f>
        <v>0</v>
      </c>
      <c r="BI130" s="202">
        <f>IF(N130="nulová",J130,0)</f>
        <v>0</v>
      </c>
      <c r="BJ130" s="22" t="s">
        <v>24</v>
      </c>
      <c r="BK130" s="202">
        <f>ROUND(I130*H130,2)</f>
        <v>0</v>
      </c>
      <c r="BL130" s="22" t="s">
        <v>234</v>
      </c>
      <c r="BM130" s="22" t="s">
        <v>806</v>
      </c>
    </row>
    <row r="131" spans="2:63" s="10" customFormat="1" ht="29.85" customHeight="1">
      <c r="B131" s="174"/>
      <c r="C131" s="175"/>
      <c r="D131" s="188" t="s">
        <v>74</v>
      </c>
      <c r="E131" s="189" t="s">
        <v>807</v>
      </c>
      <c r="F131" s="189" t="s">
        <v>808</v>
      </c>
      <c r="G131" s="175"/>
      <c r="H131" s="175"/>
      <c r="I131" s="178"/>
      <c r="J131" s="190">
        <f>BK131</f>
        <v>0</v>
      </c>
      <c r="K131" s="175"/>
      <c r="L131" s="180"/>
      <c r="M131" s="181"/>
      <c r="N131" s="182"/>
      <c r="O131" s="182"/>
      <c r="P131" s="183">
        <f>SUM(P132:P135)</f>
        <v>0</v>
      </c>
      <c r="Q131" s="182"/>
      <c r="R131" s="183">
        <f>SUM(R132:R135)</f>
        <v>0</v>
      </c>
      <c r="S131" s="182"/>
      <c r="T131" s="184">
        <f>SUM(T132:T135)</f>
        <v>2.9483300000000003</v>
      </c>
      <c r="AR131" s="185" t="s">
        <v>84</v>
      </c>
      <c r="AT131" s="186" t="s">
        <v>74</v>
      </c>
      <c r="AU131" s="186" t="s">
        <v>24</v>
      </c>
      <c r="AY131" s="185" t="s">
        <v>149</v>
      </c>
      <c r="BK131" s="187">
        <f>SUM(BK132:BK135)</f>
        <v>0</v>
      </c>
    </row>
    <row r="132" spans="2:65" s="1" customFormat="1" ht="22.5" customHeight="1">
      <c r="B132" s="39"/>
      <c r="C132" s="191" t="s">
        <v>9</v>
      </c>
      <c r="D132" s="191" t="s">
        <v>152</v>
      </c>
      <c r="E132" s="192" t="s">
        <v>809</v>
      </c>
      <c r="F132" s="193" t="s">
        <v>810</v>
      </c>
      <c r="G132" s="194" t="s">
        <v>212</v>
      </c>
      <c r="H132" s="195">
        <v>97.6</v>
      </c>
      <c r="I132" s="196"/>
      <c r="J132" s="197">
        <f>ROUND(I132*H132,2)</f>
        <v>0</v>
      </c>
      <c r="K132" s="193" t="s">
        <v>156</v>
      </c>
      <c r="L132" s="59"/>
      <c r="M132" s="198" t="s">
        <v>22</v>
      </c>
      <c r="N132" s="199" t="s">
        <v>46</v>
      </c>
      <c r="O132" s="40"/>
      <c r="P132" s="200">
        <f>O132*H132</f>
        <v>0</v>
      </c>
      <c r="Q132" s="200">
        <v>0</v>
      </c>
      <c r="R132" s="200">
        <f>Q132*H132</f>
        <v>0</v>
      </c>
      <c r="S132" s="200">
        <v>0.014</v>
      </c>
      <c r="T132" s="201">
        <f>S132*H132</f>
        <v>1.3664</v>
      </c>
      <c r="AR132" s="22" t="s">
        <v>234</v>
      </c>
      <c r="AT132" s="22" t="s">
        <v>152</v>
      </c>
      <c r="AU132" s="22" t="s">
        <v>84</v>
      </c>
      <c r="AY132" s="22" t="s">
        <v>149</v>
      </c>
      <c r="BE132" s="202">
        <f>IF(N132="základní",J132,0)</f>
        <v>0</v>
      </c>
      <c r="BF132" s="202">
        <f>IF(N132="snížená",J132,0)</f>
        <v>0</v>
      </c>
      <c r="BG132" s="202">
        <f>IF(N132="zákl. přenesená",J132,0)</f>
        <v>0</v>
      </c>
      <c r="BH132" s="202">
        <f>IF(N132="sníž. přenesená",J132,0)</f>
        <v>0</v>
      </c>
      <c r="BI132" s="202">
        <f>IF(N132="nulová",J132,0)</f>
        <v>0</v>
      </c>
      <c r="BJ132" s="22" t="s">
        <v>24</v>
      </c>
      <c r="BK132" s="202">
        <f>ROUND(I132*H132,2)</f>
        <v>0</v>
      </c>
      <c r="BL132" s="22" t="s">
        <v>234</v>
      </c>
      <c r="BM132" s="22" t="s">
        <v>811</v>
      </c>
    </row>
    <row r="133" spans="2:51" s="11" customFormat="1" ht="13.5">
      <c r="B133" s="203"/>
      <c r="C133" s="204"/>
      <c r="D133" s="205" t="s">
        <v>159</v>
      </c>
      <c r="E133" s="206" t="s">
        <v>22</v>
      </c>
      <c r="F133" s="207" t="s">
        <v>812</v>
      </c>
      <c r="G133" s="204"/>
      <c r="H133" s="208">
        <v>97.6</v>
      </c>
      <c r="I133" s="209"/>
      <c r="J133" s="204"/>
      <c r="K133" s="204"/>
      <c r="L133" s="210"/>
      <c r="M133" s="211"/>
      <c r="N133" s="212"/>
      <c r="O133" s="212"/>
      <c r="P133" s="212"/>
      <c r="Q133" s="212"/>
      <c r="R133" s="212"/>
      <c r="S133" s="212"/>
      <c r="T133" s="213"/>
      <c r="AT133" s="214" t="s">
        <v>159</v>
      </c>
      <c r="AU133" s="214" t="s">
        <v>84</v>
      </c>
      <c r="AV133" s="11" t="s">
        <v>84</v>
      </c>
      <c r="AW133" s="11" t="s">
        <v>39</v>
      </c>
      <c r="AX133" s="11" t="s">
        <v>24</v>
      </c>
      <c r="AY133" s="214" t="s">
        <v>149</v>
      </c>
    </row>
    <row r="134" spans="2:65" s="1" customFormat="1" ht="22.5" customHeight="1">
      <c r="B134" s="39"/>
      <c r="C134" s="191" t="s">
        <v>259</v>
      </c>
      <c r="D134" s="191" t="s">
        <v>152</v>
      </c>
      <c r="E134" s="192" t="s">
        <v>813</v>
      </c>
      <c r="F134" s="193" t="s">
        <v>814</v>
      </c>
      <c r="G134" s="194" t="s">
        <v>181</v>
      </c>
      <c r="H134" s="195">
        <v>105.462</v>
      </c>
      <c r="I134" s="196"/>
      <c r="J134" s="197">
        <f>ROUND(I134*H134,2)</f>
        <v>0</v>
      </c>
      <c r="K134" s="193" t="s">
        <v>156</v>
      </c>
      <c r="L134" s="59"/>
      <c r="M134" s="198" t="s">
        <v>22</v>
      </c>
      <c r="N134" s="199" t="s">
        <v>46</v>
      </c>
      <c r="O134" s="40"/>
      <c r="P134" s="200">
        <f>O134*H134</f>
        <v>0</v>
      </c>
      <c r="Q134" s="200">
        <v>0</v>
      </c>
      <c r="R134" s="200">
        <f>Q134*H134</f>
        <v>0</v>
      </c>
      <c r="S134" s="200">
        <v>0.015</v>
      </c>
      <c r="T134" s="201">
        <f>S134*H134</f>
        <v>1.58193</v>
      </c>
      <c r="AR134" s="22" t="s">
        <v>234</v>
      </c>
      <c r="AT134" s="22" t="s">
        <v>152</v>
      </c>
      <c r="AU134" s="22" t="s">
        <v>84</v>
      </c>
      <c r="AY134" s="22" t="s">
        <v>149</v>
      </c>
      <c r="BE134" s="202">
        <f>IF(N134="základní",J134,0)</f>
        <v>0</v>
      </c>
      <c r="BF134" s="202">
        <f>IF(N134="snížená",J134,0)</f>
        <v>0</v>
      </c>
      <c r="BG134" s="202">
        <f>IF(N134="zákl. přenesená",J134,0)</f>
        <v>0</v>
      </c>
      <c r="BH134" s="202">
        <f>IF(N134="sníž. přenesená",J134,0)</f>
        <v>0</v>
      </c>
      <c r="BI134" s="202">
        <f>IF(N134="nulová",J134,0)</f>
        <v>0</v>
      </c>
      <c r="BJ134" s="22" t="s">
        <v>24</v>
      </c>
      <c r="BK134" s="202">
        <f>ROUND(I134*H134,2)</f>
        <v>0</v>
      </c>
      <c r="BL134" s="22" t="s">
        <v>234</v>
      </c>
      <c r="BM134" s="22" t="s">
        <v>815</v>
      </c>
    </row>
    <row r="135" spans="2:51" s="11" customFormat="1" ht="13.5">
      <c r="B135" s="203"/>
      <c r="C135" s="204"/>
      <c r="D135" s="215" t="s">
        <v>159</v>
      </c>
      <c r="E135" s="216" t="s">
        <v>22</v>
      </c>
      <c r="F135" s="217" t="s">
        <v>816</v>
      </c>
      <c r="G135" s="204"/>
      <c r="H135" s="218">
        <v>105.462</v>
      </c>
      <c r="I135" s="209"/>
      <c r="J135" s="204"/>
      <c r="K135" s="204"/>
      <c r="L135" s="210"/>
      <c r="M135" s="211"/>
      <c r="N135" s="212"/>
      <c r="O135" s="212"/>
      <c r="P135" s="212"/>
      <c r="Q135" s="212"/>
      <c r="R135" s="212"/>
      <c r="S135" s="212"/>
      <c r="T135" s="213"/>
      <c r="AT135" s="214" t="s">
        <v>159</v>
      </c>
      <c r="AU135" s="214" t="s">
        <v>84</v>
      </c>
      <c r="AV135" s="11" t="s">
        <v>84</v>
      </c>
      <c r="AW135" s="11" t="s">
        <v>39</v>
      </c>
      <c r="AX135" s="11" t="s">
        <v>24</v>
      </c>
      <c r="AY135" s="214" t="s">
        <v>149</v>
      </c>
    </row>
    <row r="136" spans="2:63" s="10" customFormat="1" ht="29.85" customHeight="1">
      <c r="B136" s="174"/>
      <c r="C136" s="175"/>
      <c r="D136" s="188" t="s">
        <v>74</v>
      </c>
      <c r="E136" s="189" t="s">
        <v>490</v>
      </c>
      <c r="F136" s="189" t="s">
        <v>491</v>
      </c>
      <c r="G136" s="175"/>
      <c r="H136" s="175"/>
      <c r="I136" s="178"/>
      <c r="J136" s="190">
        <f>BK136</f>
        <v>0</v>
      </c>
      <c r="K136" s="175"/>
      <c r="L136" s="180"/>
      <c r="M136" s="181"/>
      <c r="N136" s="182"/>
      <c r="O136" s="182"/>
      <c r="P136" s="183">
        <f>SUM(P137:P144)</f>
        <v>0</v>
      </c>
      <c r="Q136" s="182"/>
      <c r="R136" s="183">
        <f>SUM(R137:R144)</f>
        <v>1.0297302</v>
      </c>
      <c r="S136" s="182"/>
      <c r="T136" s="184">
        <f>SUM(T137:T144)</f>
        <v>2.98562922</v>
      </c>
      <c r="AR136" s="185" t="s">
        <v>84</v>
      </c>
      <c r="AT136" s="186" t="s">
        <v>74</v>
      </c>
      <c r="AU136" s="186" t="s">
        <v>24</v>
      </c>
      <c r="AY136" s="185" t="s">
        <v>149</v>
      </c>
      <c r="BK136" s="187">
        <f>SUM(BK137:BK144)</f>
        <v>0</v>
      </c>
    </row>
    <row r="137" spans="2:65" s="1" customFormat="1" ht="22.5" customHeight="1">
      <c r="B137" s="39"/>
      <c r="C137" s="191" t="s">
        <v>263</v>
      </c>
      <c r="D137" s="191" t="s">
        <v>152</v>
      </c>
      <c r="E137" s="192" t="s">
        <v>498</v>
      </c>
      <c r="F137" s="193" t="s">
        <v>499</v>
      </c>
      <c r="G137" s="194" t="s">
        <v>181</v>
      </c>
      <c r="H137" s="195">
        <v>82.484</v>
      </c>
      <c r="I137" s="196"/>
      <c r="J137" s="197">
        <f>ROUND(I137*H137,2)</f>
        <v>0</v>
      </c>
      <c r="K137" s="193" t="s">
        <v>156</v>
      </c>
      <c r="L137" s="59"/>
      <c r="M137" s="198" t="s">
        <v>22</v>
      </c>
      <c r="N137" s="199" t="s">
        <v>46</v>
      </c>
      <c r="O137" s="40"/>
      <c r="P137" s="200">
        <f>O137*H137</f>
        <v>0</v>
      </c>
      <c r="Q137" s="200">
        <v>0.01223</v>
      </c>
      <c r="R137" s="200">
        <f>Q137*H137</f>
        <v>1.00877932</v>
      </c>
      <c r="S137" s="200">
        <v>0</v>
      </c>
      <c r="T137" s="201">
        <f>S137*H137</f>
        <v>0</v>
      </c>
      <c r="AR137" s="22" t="s">
        <v>234</v>
      </c>
      <c r="AT137" s="22" t="s">
        <v>152</v>
      </c>
      <c r="AU137" s="22" t="s">
        <v>84</v>
      </c>
      <c r="AY137" s="22" t="s">
        <v>149</v>
      </c>
      <c r="BE137" s="202">
        <f>IF(N137="základní",J137,0)</f>
        <v>0</v>
      </c>
      <c r="BF137" s="202">
        <f>IF(N137="snížená",J137,0)</f>
        <v>0</v>
      </c>
      <c r="BG137" s="202">
        <f>IF(N137="zákl. přenesená",J137,0)</f>
        <v>0</v>
      </c>
      <c r="BH137" s="202">
        <f>IF(N137="sníž. přenesená",J137,0)</f>
        <v>0</v>
      </c>
      <c r="BI137" s="202">
        <f>IF(N137="nulová",J137,0)</f>
        <v>0</v>
      </c>
      <c r="BJ137" s="22" t="s">
        <v>24</v>
      </c>
      <c r="BK137" s="202">
        <f>ROUND(I137*H137,2)</f>
        <v>0</v>
      </c>
      <c r="BL137" s="22" t="s">
        <v>234</v>
      </c>
      <c r="BM137" s="22" t="s">
        <v>817</v>
      </c>
    </row>
    <row r="138" spans="2:51" s="11" customFormat="1" ht="13.5">
      <c r="B138" s="203"/>
      <c r="C138" s="204"/>
      <c r="D138" s="205" t="s">
        <v>159</v>
      </c>
      <c r="E138" s="206" t="s">
        <v>22</v>
      </c>
      <c r="F138" s="207" t="s">
        <v>818</v>
      </c>
      <c r="G138" s="204"/>
      <c r="H138" s="208">
        <v>82.484</v>
      </c>
      <c r="I138" s="209"/>
      <c r="J138" s="204"/>
      <c r="K138" s="204"/>
      <c r="L138" s="210"/>
      <c r="M138" s="211"/>
      <c r="N138" s="212"/>
      <c r="O138" s="212"/>
      <c r="P138" s="212"/>
      <c r="Q138" s="212"/>
      <c r="R138" s="212"/>
      <c r="S138" s="212"/>
      <c r="T138" s="213"/>
      <c r="AT138" s="214" t="s">
        <v>159</v>
      </c>
      <c r="AU138" s="214" t="s">
        <v>84</v>
      </c>
      <c r="AV138" s="11" t="s">
        <v>84</v>
      </c>
      <c r="AW138" s="11" t="s">
        <v>39</v>
      </c>
      <c r="AX138" s="11" t="s">
        <v>24</v>
      </c>
      <c r="AY138" s="214" t="s">
        <v>149</v>
      </c>
    </row>
    <row r="139" spans="2:65" s="1" customFormat="1" ht="22.5" customHeight="1">
      <c r="B139" s="39"/>
      <c r="C139" s="191" t="s">
        <v>267</v>
      </c>
      <c r="D139" s="191" t="s">
        <v>152</v>
      </c>
      <c r="E139" s="192" t="s">
        <v>508</v>
      </c>
      <c r="F139" s="193" t="s">
        <v>509</v>
      </c>
      <c r="G139" s="194" t="s">
        <v>181</v>
      </c>
      <c r="H139" s="195">
        <v>82.484</v>
      </c>
      <c r="I139" s="196"/>
      <c r="J139" s="197">
        <f>ROUND(I139*H139,2)</f>
        <v>0</v>
      </c>
      <c r="K139" s="193" t="s">
        <v>156</v>
      </c>
      <c r="L139" s="59"/>
      <c r="M139" s="198" t="s">
        <v>22</v>
      </c>
      <c r="N139" s="199" t="s">
        <v>46</v>
      </c>
      <c r="O139" s="40"/>
      <c r="P139" s="200">
        <f>O139*H139</f>
        <v>0</v>
      </c>
      <c r="Q139" s="200">
        <v>0.0001</v>
      </c>
      <c r="R139" s="200">
        <f>Q139*H139</f>
        <v>0.0082484</v>
      </c>
      <c r="S139" s="200">
        <v>0</v>
      </c>
      <c r="T139" s="201">
        <f>S139*H139</f>
        <v>0</v>
      </c>
      <c r="AR139" s="22" t="s">
        <v>234</v>
      </c>
      <c r="AT139" s="22" t="s">
        <v>152</v>
      </c>
      <c r="AU139" s="22" t="s">
        <v>84</v>
      </c>
      <c r="AY139" s="22" t="s">
        <v>149</v>
      </c>
      <c r="BE139" s="202">
        <f>IF(N139="základní",J139,0)</f>
        <v>0</v>
      </c>
      <c r="BF139" s="202">
        <f>IF(N139="snížená",J139,0)</f>
        <v>0</v>
      </c>
      <c r="BG139" s="202">
        <f>IF(N139="zákl. přenesená",J139,0)</f>
        <v>0</v>
      </c>
      <c r="BH139" s="202">
        <f>IF(N139="sníž. přenesená",J139,0)</f>
        <v>0</v>
      </c>
      <c r="BI139" s="202">
        <f>IF(N139="nulová",J139,0)</f>
        <v>0</v>
      </c>
      <c r="BJ139" s="22" t="s">
        <v>24</v>
      </c>
      <c r="BK139" s="202">
        <f>ROUND(I139*H139,2)</f>
        <v>0</v>
      </c>
      <c r="BL139" s="22" t="s">
        <v>234</v>
      </c>
      <c r="BM139" s="22" t="s">
        <v>819</v>
      </c>
    </row>
    <row r="140" spans="2:65" s="1" customFormat="1" ht="22.5" customHeight="1">
      <c r="B140" s="39"/>
      <c r="C140" s="191" t="s">
        <v>273</v>
      </c>
      <c r="D140" s="191" t="s">
        <v>152</v>
      </c>
      <c r="E140" s="192" t="s">
        <v>820</v>
      </c>
      <c r="F140" s="193" t="s">
        <v>821</v>
      </c>
      <c r="G140" s="194" t="s">
        <v>181</v>
      </c>
      <c r="H140" s="195">
        <v>82.484</v>
      </c>
      <c r="I140" s="196"/>
      <c r="J140" s="197">
        <f>ROUND(I140*H140,2)</f>
        <v>0</v>
      </c>
      <c r="K140" s="193" t="s">
        <v>156</v>
      </c>
      <c r="L140" s="59"/>
      <c r="M140" s="198" t="s">
        <v>22</v>
      </c>
      <c r="N140" s="199" t="s">
        <v>46</v>
      </c>
      <c r="O140" s="40"/>
      <c r="P140" s="200">
        <f>O140*H140</f>
        <v>0</v>
      </c>
      <c r="Q140" s="200">
        <v>0</v>
      </c>
      <c r="R140" s="200">
        <f>Q140*H140</f>
        <v>0</v>
      </c>
      <c r="S140" s="200">
        <v>0</v>
      </c>
      <c r="T140" s="201">
        <f>S140*H140</f>
        <v>0</v>
      </c>
      <c r="AR140" s="22" t="s">
        <v>234</v>
      </c>
      <c r="AT140" s="22" t="s">
        <v>152</v>
      </c>
      <c r="AU140" s="22" t="s">
        <v>84</v>
      </c>
      <c r="AY140" s="22" t="s">
        <v>149</v>
      </c>
      <c r="BE140" s="202">
        <f>IF(N140="základní",J140,0)</f>
        <v>0</v>
      </c>
      <c r="BF140" s="202">
        <f>IF(N140="snížená",J140,0)</f>
        <v>0</v>
      </c>
      <c r="BG140" s="202">
        <f>IF(N140="zákl. přenesená",J140,0)</f>
        <v>0</v>
      </c>
      <c r="BH140" s="202">
        <f>IF(N140="sníž. přenesená",J140,0)</f>
        <v>0</v>
      </c>
      <c r="BI140" s="202">
        <f>IF(N140="nulová",J140,0)</f>
        <v>0</v>
      </c>
      <c r="BJ140" s="22" t="s">
        <v>24</v>
      </c>
      <c r="BK140" s="202">
        <f>ROUND(I140*H140,2)</f>
        <v>0</v>
      </c>
      <c r="BL140" s="22" t="s">
        <v>234</v>
      </c>
      <c r="BM140" s="22" t="s">
        <v>822</v>
      </c>
    </row>
    <row r="141" spans="2:65" s="1" customFormat="1" ht="22.5" customHeight="1">
      <c r="B141" s="39"/>
      <c r="C141" s="230" t="s">
        <v>278</v>
      </c>
      <c r="D141" s="230" t="s">
        <v>268</v>
      </c>
      <c r="E141" s="231" t="s">
        <v>823</v>
      </c>
      <c r="F141" s="232" t="s">
        <v>824</v>
      </c>
      <c r="G141" s="233" t="s">
        <v>181</v>
      </c>
      <c r="H141" s="234">
        <v>90.732</v>
      </c>
      <c r="I141" s="235"/>
      <c r="J141" s="236">
        <f>ROUND(I141*H141,2)</f>
        <v>0</v>
      </c>
      <c r="K141" s="232" t="s">
        <v>156</v>
      </c>
      <c r="L141" s="237"/>
      <c r="M141" s="238" t="s">
        <v>22</v>
      </c>
      <c r="N141" s="239" t="s">
        <v>46</v>
      </c>
      <c r="O141" s="40"/>
      <c r="P141" s="200">
        <f>O141*H141</f>
        <v>0</v>
      </c>
      <c r="Q141" s="200">
        <v>0.00014</v>
      </c>
      <c r="R141" s="200">
        <f>Q141*H141</f>
        <v>0.012702479999999999</v>
      </c>
      <c r="S141" s="200">
        <v>0</v>
      </c>
      <c r="T141" s="201">
        <f>S141*H141</f>
        <v>0</v>
      </c>
      <c r="AR141" s="22" t="s">
        <v>307</v>
      </c>
      <c r="AT141" s="22" t="s">
        <v>268</v>
      </c>
      <c r="AU141" s="22" t="s">
        <v>84</v>
      </c>
      <c r="AY141" s="22" t="s">
        <v>149</v>
      </c>
      <c r="BE141" s="202">
        <f>IF(N141="základní",J141,0)</f>
        <v>0</v>
      </c>
      <c r="BF141" s="202">
        <f>IF(N141="snížená",J141,0)</f>
        <v>0</v>
      </c>
      <c r="BG141" s="202">
        <f>IF(N141="zákl. přenesená",J141,0)</f>
        <v>0</v>
      </c>
      <c r="BH141" s="202">
        <f>IF(N141="sníž. přenesená",J141,0)</f>
        <v>0</v>
      </c>
      <c r="BI141" s="202">
        <f>IF(N141="nulová",J141,0)</f>
        <v>0</v>
      </c>
      <c r="BJ141" s="22" t="s">
        <v>24</v>
      </c>
      <c r="BK141" s="202">
        <f>ROUND(I141*H141,2)</f>
        <v>0</v>
      </c>
      <c r="BL141" s="22" t="s">
        <v>234</v>
      </c>
      <c r="BM141" s="22" t="s">
        <v>825</v>
      </c>
    </row>
    <row r="142" spans="2:51" s="11" customFormat="1" ht="13.5">
      <c r="B142" s="203"/>
      <c r="C142" s="204"/>
      <c r="D142" s="205" t="s">
        <v>159</v>
      </c>
      <c r="E142" s="204"/>
      <c r="F142" s="207" t="s">
        <v>826</v>
      </c>
      <c r="G142" s="204"/>
      <c r="H142" s="208">
        <v>90.732</v>
      </c>
      <c r="I142" s="209"/>
      <c r="J142" s="204"/>
      <c r="K142" s="204"/>
      <c r="L142" s="210"/>
      <c r="M142" s="211"/>
      <c r="N142" s="212"/>
      <c r="O142" s="212"/>
      <c r="P142" s="212"/>
      <c r="Q142" s="212"/>
      <c r="R142" s="212"/>
      <c r="S142" s="212"/>
      <c r="T142" s="213"/>
      <c r="AT142" s="214" t="s">
        <v>159</v>
      </c>
      <c r="AU142" s="214" t="s">
        <v>84</v>
      </c>
      <c r="AV142" s="11" t="s">
        <v>84</v>
      </c>
      <c r="AW142" s="11" t="s">
        <v>6</v>
      </c>
      <c r="AX142" s="11" t="s">
        <v>24</v>
      </c>
      <c r="AY142" s="214" t="s">
        <v>149</v>
      </c>
    </row>
    <row r="143" spans="2:65" s="1" customFormat="1" ht="22.5" customHeight="1">
      <c r="B143" s="39"/>
      <c r="C143" s="191" t="s">
        <v>283</v>
      </c>
      <c r="D143" s="191" t="s">
        <v>152</v>
      </c>
      <c r="E143" s="192" t="s">
        <v>827</v>
      </c>
      <c r="F143" s="193" t="s">
        <v>828</v>
      </c>
      <c r="G143" s="194" t="s">
        <v>181</v>
      </c>
      <c r="H143" s="195">
        <v>105.462</v>
      </c>
      <c r="I143" s="196"/>
      <c r="J143" s="197">
        <f>ROUND(I143*H143,2)</f>
        <v>0</v>
      </c>
      <c r="K143" s="193" t="s">
        <v>156</v>
      </c>
      <c r="L143" s="59"/>
      <c r="M143" s="198" t="s">
        <v>22</v>
      </c>
      <c r="N143" s="199" t="s">
        <v>46</v>
      </c>
      <c r="O143" s="40"/>
      <c r="P143" s="200">
        <f>O143*H143</f>
        <v>0</v>
      </c>
      <c r="Q143" s="200">
        <v>0</v>
      </c>
      <c r="R143" s="200">
        <f>Q143*H143</f>
        <v>0</v>
      </c>
      <c r="S143" s="200">
        <v>0.02831</v>
      </c>
      <c r="T143" s="201">
        <f>S143*H143</f>
        <v>2.98562922</v>
      </c>
      <c r="AR143" s="22" t="s">
        <v>234</v>
      </c>
      <c r="AT143" s="22" t="s">
        <v>152</v>
      </c>
      <c r="AU143" s="22" t="s">
        <v>84</v>
      </c>
      <c r="AY143" s="22" t="s">
        <v>149</v>
      </c>
      <c r="BE143" s="202">
        <f>IF(N143="základní",J143,0)</f>
        <v>0</v>
      </c>
      <c r="BF143" s="202">
        <f>IF(N143="snížená",J143,0)</f>
        <v>0</v>
      </c>
      <c r="BG143" s="202">
        <f>IF(N143="zákl. přenesená",J143,0)</f>
        <v>0</v>
      </c>
      <c r="BH143" s="202">
        <f>IF(N143="sníž. přenesená",J143,0)</f>
        <v>0</v>
      </c>
      <c r="BI143" s="202">
        <f>IF(N143="nulová",J143,0)</f>
        <v>0</v>
      </c>
      <c r="BJ143" s="22" t="s">
        <v>24</v>
      </c>
      <c r="BK143" s="202">
        <f>ROUND(I143*H143,2)</f>
        <v>0</v>
      </c>
      <c r="BL143" s="22" t="s">
        <v>234</v>
      </c>
      <c r="BM143" s="22" t="s">
        <v>829</v>
      </c>
    </row>
    <row r="144" spans="2:65" s="1" customFormat="1" ht="22.5" customHeight="1">
      <c r="B144" s="39"/>
      <c r="C144" s="191" t="s">
        <v>288</v>
      </c>
      <c r="D144" s="191" t="s">
        <v>152</v>
      </c>
      <c r="E144" s="192" t="s">
        <v>830</v>
      </c>
      <c r="F144" s="193" t="s">
        <v>831</v>
      </c>
      <c r="G144" s="194" t="s">
        <v>476</v>
      </c>
      <c r="H144" s="240"/>
      <c r="I144" s="196"/>
      <c r="J144" s="197">
        <f>ROUND(I144*H144,2)</f>
        <v>0</v>
      </c>
      <c r="K144" s="193" t="s">
        <v>156</v>
      </c>
      <c r="L144" s="59"/>
      <c r="M144" s="198" t="s">
        <v>22</v>
      </c>
      <c r="N144" s="199" t="s">
        <v>46</v>
      </c>
      <c r="O144" s="40"/>
      <c r="P144" s="200">
        <f>O144*H144</f>
        <v>0</v>
      </c>
      <c r="Q144" s="200">
        <v>0</v>
      </c>
      <c r="R144" s="200">
        <f>Q144*H144</f>
        <v>0</v>
      </c>
      <c r="S144" s="200">
        <v>0</v>
      </c>
      <c r="T144" s="201">
        <f>S144*H144</f>
        <v>0</v>
      </c>
      <c r="AR144" s="22" t="s">
        <v>234</v>
      </c>
      <c r="AT144" s="22" t="s">
        <v>152</v>
      </c>
      <c r="AU144" s="22" t="s">
        <v>84</v>
      </c>
      <c r="AY144" s="22" t="s">
        <v>149</v>
      </c>
      <c r="BE144" s="202">
        <f>IF(N144="základní",J144,0)</f>
        <v>0</v>
      </c>
      <c r="BF144" s="202">
        <f>IF(N144="snížená",J144,0)</f>
        <v>0</v>
      </c>
      <c r="BG144" s="202">
        <f>IF(N144="zákl. přenesená",J144,0)</f>
        <v>0</v>
      </c>
      <c r="BH144" s="202">
        <f>IF(N144="sníž. přenesená",J144,0)</f>
        <v>0</v>
      </c>
      <c r="BI144" s="202">
        <f>IF(N144="nulová",J144,0)</f>
        <v>0</v>
      </c>
      <c r="BJ144" s="22" t="s">
        <v>24</v>
      </c>
      <c r="BK144" s="202">
        <f>ROUND(I144*H144,2)</f>
        <v>0</v>
      </c>
      <c r="BL144" s="22" t="s">
        <v>234</v>
      </c>
      <c r="BM144" s="22" t="s">
        <v>832</v>
      </c>
    </row>
    <row r="145" spans="2:63" s="10" customFormat="1" ht="29.85" customHeight="1">
      <c r="B145" s="174"/>
      <c r="C145" s="175"/>
      <c r="D145" s="188" t="s">
        <v>74</v>
      </c>
      <c r="E145" s="189" t="s">
        <v>833</v>
      </c>
      <c r="F145" s="189" t="s">
        <v>834</v>
      </c>
      <c r="G145" s="175"/>
      <c r="H145" s="175"/>
      <c r="I145" s="178"/>
      <c r="J145" s="190">
        <f>BK145</f>
        <v>0</v>
      </c>
      <c r="K145" s="175"/>
      <c r="L145" s="180"/>
      <c r="M145" s="181"/>
      <c r="N145" s="182"/>
      <c r="O145" s="182"/>
      <c r="P145" s="183">
        <f>SUM(P146:P162)</f>
        <v>0</v>
      </c>
      <c r="Q145" s="182"/>
      <c r="R145" s="183">
        <f>SUM(R146:R162)</f>
        <v>0.5507380000000001</v>
      </c>
      <c r="S145" s="182"/>
      <c r="T145" s="184">
        <f>SUM(T146:T162)</f>
        <v>0.22191999999999998</v>
      </c>
      <c r="AR145" s="185" t="s">
        <v>84</v>
      </c>
      <c r="AT145" s="186" t="s">
        <v>74</v>
      </c>
      <c r="AU145" s="186" t="s">
        <v>24</v>
      </c>
      <c r="AY145" s="185" t="s">
        <v>149</v>
      </c>
      <c r="BK145" s="187">
        <f>SUM(BK146:BK162)</f>
        <v>0</v>
      </c>
    </row>
    <row r="146" spans="2:65" s="1" customFormat="1" ht="22.5" customHeight="1">
      <c r="B146" s="39"/>
      <c r="C146" s="191" t="s">
        <v>292</v>
      </c>
      <c r="D146" s="191" t="s">
        <v>152</v>
      </c>
      <c r="E146" s="192" t="s">
        <v>835</v>
      </c>
      <c r="F146" s="193" t="s">
        <v>836</v>
      </c>
      <c r="G146" s="194" t="s">
        <v>163</v>
      </c>
      <c r="H146" s="195">
        <v>2</v>
      </c>
      <c r="I146" s="196"/>
      <c r="J146" s="197">
        <f>ROUND(I146*H146,2)</f>
        <v>0</v>
      </c>
      <c r="K146" s="193" t="s">
        <v>156</v>
      </c>
      <c r="L146" s="59"/>
      <c r="M146" s="198" t="s">
        <v>22</v>
      </c>
      <c r="N146" s="199" t="s">
        <v>46</v>
      </c>
      <c r="O146" s="40"/>
      <c r="P146" s="200">
        <f>O146*H146</f>
        <v>0</v>
      </c>
      <c r="Q146" s="200">
        <v>0</v>
      </c>
      <c r="R146" s="200">
        <f>Q146*H146</f>
        <v>0</v>
      </c>
      <c r="S146" s="200">
        <v>0.00906</v>
      </c>
      <c r="T146" s="201">
        <f>S146*H146</f>
        <v>0.01812</v>
      </c>
      <c r="AR146" s="22" t="s">
        <v>234</v>
      </c>
      <c r="AT146" s="22" t="s">
        <v>152</v>
      </c>
      <c r="AU146" s="22" t="s">
        <v>84</v>
      </c>
      <c r="AY146" s="22" t="s">
        <v>149</v>
      </c>
      <c r="BE146" s="202">
        <f>IF(N146="základní",J146,0)</f>
        <v>0</v>
      </c>
      <c r="BF146" s="202">
        <f>IF(N146="snížená",J146,0)</f>
        <v>0</v>
      </c>
      <c r="BG146" s="202">
        <f>IF(N146="zákl. přenesená",J146,0)</f>
        <v>0</v>
      </c>
      <c r="BH146" s="202">
        <f>IF(N146="sníž. přenesená",J146,0)</f>
        <v>0</v>
      </c>
      <c r="BI146" s="202">
        <f>IF(N146="nulová",J146,0)</f>
        <v>0</v>
      </c>
      <c r="BJ146" s="22" t="s">
        <v>24</v>
      </c>
      <c r="BK146" s="202">
        <f>ROUND(I146*H146,2)</f>
        <v>0</v>
      </c>
      <c r="BL146" s="22" t="s">
        <v>234</v>
      </c>
      <c r="BM146" s="22" t="s">
        <v>837</v>
      </c>
    </row>
    <row r="147" spans="2:65" s="1" customFormat="1" ht="22.5" customHeight="1">
      <c r="B147" s="39"/>
      <c r="C147" s="191" t="s">
        <v>298</v>
      </c>
      <c r="D147" s="191" t="s">
        <v>152</v>
      </c>
      <c r="E147" s="192" t="s">
        <v>838</v>
      </c>
      <c r="F147" s="193" t="s">
        <v>839</v>
      </c>
      <c r="G147" s="194" t="s">
        <v>212</v>
      </c>
      <c r="H147" s="195">
        <v>48</v>
      </c>
      <c r="I147" s="196"/>
      <c r="J147" s="197">
        <f>ROUND(I147*H147,2)</f>
        <v>0</v>
      </c>
      <c r="K147" s="193" t="s">
        <v>156</v>
      </c>
      <c r="L147" s="59"/>
      <c r="M147" s="198" t="s">
        <v>22</v>
      </c>
      <c r="N147" s="199" t="s">
        <v>46</v>
      </c>
      <c r="O147" s="40"/>
      <c r="P147" s="200">
        <f>O147*H147</f>
        <v>0</v>
      </c>
      <c r="Q147" s="200">
        <v>0</v>
      </c>
      <c r="R147" s="200">
        <f>Q147*H147</f>
        <v>0</v>
      </c>
      <c r="S147" s="200">
        <v>0.00191</v>
      </c>
      <c r="T147" s="201">
        <f>S147*H147</f>
        <v>0.09168</v>
      </c>
      <c r="AR147" s="22" t="s">
        <v>234</v>
      </c>
      <c r="AT147" s="22" t="s">
        <v>152</v>
      </c>
      <c r="AU147" s="22" t="s">
        <v>84</v>
      </c>
      <c r="AY147" s="22" t="s">
        <v>149</v>
      </c>
      <c r="BE147" s="202">
        <f>IF(N147="základní",J147,0)</f>
        <v>0</v>
      </c>
      <c r="BF147" s="202">
        <f>IF(N147="snížená",J147,0)</f>
        <v>0</v>
      </c>
      <c r="BG147" s="202">
        <f>IF(N147="zákl. přenesená",J147,0)</f>
        <v>0</v>
      </c>
      <c r="BH147" s="202">
        <f>IF(N147="sníž. přenesená",J147,0)</f>
        <v>0</v>
      </c>
      <c r="BI147" s="202">
        <f>IF(N147="nulová",J147,0)</f>
        <v>0</v>
      </c>
      <c r="BJ147" s="22" t="s">
        <v>24</v>
      </c>
      <c r="BK147" s="202">
        <f>ROUND(I147*H147,2)</f>
        <v>0</v>
      </c>
      <c r="BL147" s="22" t="s">
        <v>234</v>
      </c>
      <c r="BM147" s="22" t="s">
        <v>840</v>
      </c>
    </row>
    <row r="148" spans="2:65" s="1" customFormat="1" ht="22.5" customHeight="1">
      <c r="B148" s="39"/>
      <c r="C148" s="191" t="s">
        <v>303</v>
      </c>
      <c r="D148" s="191" t="s">
        <v>152</v>
      </c>
      <c r="E148" s="192" t="s">
        <v>841</v>
      </c>
      <c r="F148" s="193" t="s">
        <v>842</v>
      </c>
      <c r="G148" s="194" t="s">
        <v>212</v>
      </c>
      <c r="H148" s="195">
        <v>31</v>
      </c>
      <c r="I148" s="196"/>
      <c r="J148" s="197">
        <f>ROUND(I148*H148,2)</f>
        <v>0</v>
      </c>
      <c r="K148" s="193" t="s">
        <v>156</v>
      </c>
      <c r="L148" s="59"/>
      <c r="M148" s="198" t="s">
        <v>22</v>
      </c>
      <c r="N148" s="199" t="s">
        <v>46</v>
      </c>
      <c r="O148" s="40"/>
      <c r="P148" s="200">
        <f>O148*H148</f>
        <v>0</v>
      </c>
      <c r="Q148" s="200">
        <v>0</v>
      </c>
      <c r="R148" s="200">
        <f>Q148*H148</f>
        <v>0</v>
      </c>
      <c r="S148" s="200">
        <v>0.0026</v>
      </c>
      <c r="T148" s="201">
        <f>S148*H148</f>
        <v>0.08059999999999999</v>
      </c>
      <c r="AR148" s="22" t="s">
        <v>234</v>
      </c>
      <c r="AT148" s="22" t="s">
        <v>152</v>
      </c>
      <c r="AU148" s="22" t="s">
        <v>84</v>
      </c>
      <c r="AY148" s="22" t="s">
        <v>149</v>
      </c>
      <c r="BE148" s="202">
        <f>IF(N148="základní",J148,0)</f>
        <v>0</v>
      </c>
      <c r="BF148" s="202">
        <f>IF(N148="snížená",J148,0)</f>
        <v>0</v>
      </c>
      <c r="BG148" s="202">
        <f>IF(N148="zákl. přenesená",J148,0)</f>
        <v>0</v>
      </c>
      <c r="BH148" s="202">
        <f>IF(N148="sníž. přenesená",J148,0)</f>
        <v>0</v>
      </c>
      <c r="BI148" s="202">
        <f>IF(N148="nulová",J148,0)</f>
        <v>0</v>
      </c>
      <c r="BJ148" s="22" t="s">
        <v>24</v>
      </c>
      <c r="BK148" s="202">
        <f>ROUND(I148*H148,2)</f>
        <v>0</v>
      </c>
      <c r="BL148" s="22" t="s">
        <v>234</v>
      </c>
      <c r="BM148" s="22" t="s">
        <v>843</v>
      </c>
    </row>
    <row r="149" spans="2:65" s="1" customFormat="1" ht="22.5" customHeight="1">
      <c r="B149" s="39"/>
      <c r="C149" s="191" t="s">
        <v>307</v>
      </c>
      <c r="D149" s="191" t="s">
        <v>152</v>
      </c>
      <c r="E149" s="192" t="s">
        <v>844</v>
      </c>
      <c r="F149" s="193" t="s">
        <v>845</v>
      </c>
      <c r="G149" s="194" t="s">
        <v>212</v>
      </c>
      <c r="H149" s="195">
        <v>8</v>
      </c>
      <c r="I149" s="196"/>
      <c r="J149" s="197">
        <f>ROUND(I149*H149,2)</f>
        <v>0</v>
      </c>
      <c r="K149" s="193" t="s">
        <v>156</v>
      </c>
      <c r="L149" s="59"/>
      <c r="M149" s="198" t="s">
        <v>22</v>
      </c>
      <c r="N149" s="199" t="s">
        <v>46</v>
      </c>
      <c r="O149" s="40"/>
      <c r="P149" s="200">
        <f>O149*H149</f>
        <v>0</v>
      </c>
      <c r="Q149" s="200">
        <v>0</v>
      </c>
      <c r="R149" s="200">
        <f>Q149*H149</f>
        <v>0</v>
      </c>
      <c r="S149" s="200">
        <v>0.00394</v>
      </c>
      <c r="T149" s="201">
        <f>S149*H149</f>
        <v>0.03152</v>
      </c>
      <c r="AR149" s="22" t="s">
        <v>234</v>
      </c>
      <c r="AT149" s="22" t="s">
        <v>152</v>
      </c>
      <c r="AU149" s="22" t="s">
        <v>84</v>
      </c>
      <c r="AY149" s="22" t="s">
        <v>149</v>
      </c>
      <c r="BE149" s="202">
        <f>IF(N149="základní",J149,0)</f>
        <v>0</v>
      </c>
      <c r="BF149" s="202">
        <f>IF(N149="snížená",J149,0)</f>
        <v>0</v>
      </c>
      <c r="BG149" s="202">
        <f>IF(N149="zákl. přenesená",J149,0)</f>
        <v>0</v>
      </c>
      <c r="BH149" s="202">
        <f>IF(N149="sníž. přenesená",J149,0)</f>
        <v>0</v>
      </c>
      <c r="BI149" s="202">
        <f>IF(N149="nulová",J149,0)</f>
        <v>0</v>
      </c>
      <c r="BJ149" s="22" t="s">
        <v>24</v>
      </c>
      <c r="BK149" s="202">
        <f>ROUND(I149*H149,2)</f>
        <v>0</v>
      </c>
      <c r="BL149" s="22" t="s">
        <v>234</v>
      </c>
      <c r="BM149" s="22" t="s">
        <v>846</v>
      </c>
    </row>
    <row r="150" spans="2:65" s="1" customFormat="1" ht="22.5" customHeight="1">
      <c r="B150" s="39"/>
      <c r="C150" s="191" t="s">
        <v>312</v>
      </c>
      <c r="D150" s="191" t="s">
        <v>152</v>
      </c>
      <c r="E150" s="192" t="s">
        <v>847</v>
      </c>
      <c r="F150" s="193" t="s">
        <v>848</v>
      </c>
      <c r="G150" s="194" t="s">
        <v>212</v>
      </c>
      <c r="H150" s="195">
        <v>23</v>
      </c>
      <c r="I150" s="196"/>
      <c r="J150" s="197">
        <f>ROUND(I150*H150,2)</f>
        <v>0</v>
      </c>
      <c r="K150" s="193" t="s">
        <v>156</v>
      </c>
      <c r="L150" s="59"/>
      <c r="M150" s="198" t="s">
        <v>22</v>
      </c>
      <c r="N150" s="199" t="s">
        <v>46</v>
      </c>
      <c r="O150" s="40"/>
      <c r="P150" s="200">
        <f>O150*H150</f>
        <v>0</v>
      </c>
      <c r="Q150" s="200">
        <v>0.00184</v>
      </c>
      <c r="R150" s="200">
        <f>Q150*H150</f>
        <v>0.04232</v>
      </c>
      <c r="S150" s="200">
        <v>0</v>
      </c>
      <c r="T150" s="201">
        <f>S150*H150</f>
        <v>0</v>
      </c>
      <c r="AR150" s="22" t="s">
        <v>234</v>
      </c>
      <c r="AT150" s="22" t="s">
        <v>152</v>
      </c>
      <c r="AU150" s="22" t="s">
        <v>84</v>
      </c>
      <c r="AY150" s="22" t="s">
        <v>149</v>
      </c>
      <c r="BE150" s="202">
        <f>IF(N150="základní",J150,0)</f>
        <v>0</v>
      </c>
      <c r="BF150" s="202">
        <f>IF(N150="snížená",J150,0)</f>
        <v>0</v>
      </c>
      <c r="BG150" s="202">
        <f>IF(N150="zákl. přenesená",J150,0)</f>
        <v>0</v>
      </c>
      <c r="BH150" s="202">
        <f>IF(N150="sníž. přenesená",J150,0)</f>
        <v>0</v>
      </c>
      <c r="BI150" s="202">
        <f>IF(N150="nulová",J150,0)</f>
        <v>0</v>
      </c>
      <c r="BJ150" s="22" t="s">
        <v>24</v>
      </c>
      <c r="BK150" s="202">
        <f>ROUND(I150*H150,2)</f>
        <v>0</v>
      </c>
      <c r="BL150" s="22" t="s">
        <v>234</v>
      </c>
      <c r="BM150" s="22" t="s">
        <v>849</v>
      </c>
    </row>
    <row r="151" spans="2:51" s="11" customFormat="1" ht="13.5">
      <c r="B151" s="203"/>
      <c r="C151" s="204"/>
      <c r="D151" s="205" t="s">
        <v>159</v>
      </c>
      <c r="E151" s="206" t="s">
        <v>22</v>
      </c>
      <c r="F151" s="207" t="s">
        <v>850</v>
      </c>
      <c r="G151" s="204"/>
      <c r="H151" s="208">
        <v>23</v>
      </c>
      <c r="I151" s="209"/>
      <c r="J151" s="204"/>
      <c r="K151" s="204"/>
      <c r="L151" s="210"/>
      <c r="M151" s="211"/>
      <c r="N151" s="212"/>
      <c r="O151" s="212"/>
      <c r="P151" s="212"/>
      <c r="Q151" s="212"/>
      <c r="R151" s="212"/>
      <c r="S151" s="212"/>
      <c r="T151" s="213"/>
      <c r="AT151" s="214" t="s">
        <v>159</v>
      </c>
      <c r="AU151" s="214" t="s">
        <v>84</v>
      </c>
      <c r="AV151" s="11" t="s">
        <v>84</v>
      </c>
      <c r="AW151" s="11" t="s">
        <v>39</v>
      </c>
      <c r="AX151" s="11" t="s">
        <v>24</v>
      </c>
      <c r="AY151" s="214" t="s">
        <v>149</v>
      </c>
    </row>
    <row r="152" spans="2:65" s="1" customFormat="1" ht="31.5" customHeight="1">
      <c r="B152" s="39"/>
      <c r="C152" s="191" t="s">
        <v>316</v>
      </c>
      <c r="D152" s="191" t="s">
        <v>152</v>
      </c>
      <c r="E152" s="192" t="s">
        <v>851</v>
      </c>
      <c r="F152" s="193" t="s">
        <v>852</v>
      </c>
      <c r="G152" s="194" t="s">
        <v>181</v>
      </c>
      <c r="H152" s="195">
        <v>50.4</v>
      </c>
      <c r="I152" s="196"/>
      <c r="J152" s="197">
        <f>ROUND(I152*H152,2)</f>
        <v>0</v>
      </c>
      <c r="K152" s="193" t="s">
        <v>156</v>
      </c>
      <c r="L152" s="59"/>
      <c r="M152" s="198" t="s">
        <v>22</v>
      </c>
      <c r="N152" s="199" t="s">
        <v>46</v>
      </c>
      <c r="O152" s="40"/>
      <c r="P152" s="200">
        <f>O152*H152</f>
        <v>0</v>
      </c>
      <c r="Q152" s="200">
        <v>0.00782</v>
      </c>
      <c r="R152" s="200">
        <f>Q152*H152</f>
        <v>0.39412800000000003</v>
      </c>
      <c r="S152" s="200">
        <v>0</v>
      </c>
      <c r="T152" s="201">
        <f>S152*H152</f>
        <v>0</v>
      </c>
      <c r="AR152" s="22" t="s">
        <v>234</v>
      </c>
      <c r="AT152" s="22" t="s">
        <v>152</v>
      </c>
      <c r="AU152" s="22" t="s">
        <v>84</v>
      </c>
      <c r="AY152" s="22" t="s">
        <v>149</v>
      </c>
      <c r="BE152" s="202">
        <f>IF(N152="základní",J152,0)</f>
        <v>0</v>
      </c>
      <c r="BF152" s="202">
        <f>IF(N152="snížená",J152,0)</f>
        <v>0</v>
      </c>
      <c r="BG152" s="202">
        <f>IF(N152="zákl. přenesená",J152,0)</f>
        <v>0</v>
      </c>
      <c r="BH152" s="202">
        <f>IF(N152="sníž. přenesená",J152,0)</f>
        <v>0</v>
      </c>
      <c r="BI152" s="202">
        <f>IF(N152="nulová",J152,0)</f>
        <v>0</v>
      </c>
      <c r="BJ152" s="22" t="s">
        <v>24</v>
      </c>
      <c r="BK152" s="202">
        <f>ROUND(I152*H152,2)</f>
        <v>0</v>
      </c>
      <c r="BL152" s="22" t="s">
        <v>234</v>
      </c>
      <c r="BM152" s="22" t="s">
        <v>853</v>
      </c>
    </row>
    <row r="153" spans="2:51" s="11" customFormat="1" ht="13.5">
      <c r="B153" s="203"/>
      <c r="C153" s="204"/>
      <c r="D153" s="205" t="s">
        <v>159</v>
      </c>
      <c r="E153" s="206" t="s">
        <v>22</v>
      </c>
      <c r="F153" s="207" t="s">
        <v>854</v>
      </c>
      <c r="G153" s="204"/>
      <c r="H153" s="208">
        <v>50.4</v>
      </c>
      <c r="I153" s="209"/>
      <c r="J153" s="204"/>
      <c r="K153" s="204"/>
      <c r="L153" s="210"/>
      <c r="M153" s="211"/>
      <c r="N153" s="212"/>
      <c r="O153" s="212"/>
      <c r="P153" s="212"/>
      <c r="Q153" s="212"/>
      <c r="R153" s="212"/>
      <c r="S153" s="212"/>
      <c r="T153" s="213"/>
      <c r="AT153" s="214" t="s">
        <v>159</v>
      </c>
      <c r="AU153" s="214" t="s">
        <v>84</v>
      </c>
      <c r="AV153" s="11" t="s">
        <v>84</v>
      </c>
      <c r="AW153" s="11" t="s">
        <v>39</v>
      </c>
      <c r="AX153" s="11" t="s">
        <v>24</v>
      </c>
      <c r="AY153" s="214" t="s">
        <v>149</v>
      </c>
    </row>
    <row r="154" spans="2:65" s="1" customFormat="1" ht="22.5" customHeight="1">
      <c r="B154" s="39"/>
      <c r="C154" s="191" t="s">
        <v>320</v>
      </c>
      <c r="D154" s="191" t="s">
        <v>152</v>
      </c>
      <c r="E154" s="192" t="s">
        <v>855</v>
      </c>
      <c r="F154" s="193" t="s">
        <v>856</v>
      </c>
      <c r="G154" s="194" t="s">
        <v>212</v>
      </c>
      <c r="H154" s="195">
        <v>15</v>
      </c>
      <c r="I154" s="196"/>
      <c r="J154" s="197">
        <f>ROUND(I154*H154,2)</f>
        <v>0</v>
      </c>
      <c r="K154" s="193" t="s">
        <v>156</v>
      </c>
      <c r="L154" s="59"/>
      <c r="M154" s="198" t="s">
        <v>22</v>
      </c>
      <c r="N154" s="199" t="s">
        <v>46</v>
      </c>
      <c r="O154" s="40"/>
      <c r="P154" s="200">
        <f>O154*H154</f>
        <v>0</v>
      </c>
      <c r="Q154" s="200">
        <v>0.00137</v>
      </c>
      <c r="R154" s="200">
        <f>Q154*H154</f>
        <v>0.02055</v>
      </c>
      <c r="S154" s="200">
        <v>0</v>
      </c>
      <c r="T154" s="201">
        <f>S154*H154</f>
        <v>0</v>
      </c>
      <c r="AR154" s="22" t="s">
        <v>234</v>
      </c>
      <c r="AT154" s="22" t="s">
        <v>152</v>
      </c>
      <c r="AU154" s="22" t="s">
        <v>84</v>
      </c>
      <c r="AY154" s="22" t="s">
        <v>149</v>
      </c>
      <c r="BE154" s="202">
        <f>IF(N154="základní",J154,0)</f>
        <v>0</v>
      </c>
      <c r="BF154" s="202">
        <f>IF(N154="snížená",J154,0)</f>
        <v>0</v>
      </c>
      <c r="BG154" s="202">
        <f>IF(N154="zákl. přenesená",J154,0)</f>
        <v>0</v>
      </c>
      <c r="BH154" s="202">
        <f>IF(N154="sníž. přenesená",J154,0)</f>
        <v>0</v>
      </c>
      <c r="BI154" s="202">
        <f>IF(N154="nulová",J154,0)</f>
        <v>0</v>
      </c>
      <c r="BJ154" s="22" t="s">
        <v>24</v>
      </c>
      <c r="BK154" s="202">
        <f>ROUND(I154*H154,2)</f>
        <v>0</v>
      </c>
      <c r="BL154" s="22" t="s">
        <v>234</v>
      </c>
      <c r="BM154" s="22" t="s">
        <v>857</v>
      </c>
    </row>
    <row r="155" spans="2:51" s="11" customFormat="1" ht="13.5">
      <c r="B155" s="203"/>
      <c r="C155" s="204"/>
      <c r="D155" s="205" t="s">
        <v>159</v>
      </c>
      <c r="E155" s="206" t="s">
        <v>22</v>
      </c>
      <c r="F155" s="207" t="s">
        <v>858</v>
      </c>
      <c r="G155" s="204"/>
      <c r="H155" s="208">
        <v>15</v>
      </c>
      <c r="I155" s="209"/>
      <c r="J155" s="204"/>
      <c r="K155" s="204"/>
      <c r="L155" s="210"/>
      <c r="M155" s="211"/>
      <c r="N155" s="212"/>
      <c r="O155" s="212"/>
      <c r="P155" s="212"/>
      <c r="Q155" s="212"/>
      <c r="R155" s="212"/>
      <c r="S155" s="212"/>
      <c r="T155" s="213"/>
      <c r="AT155" s="214" t="s">
        <v>159</v>
      </c>
      <c r="AU155" s="214" t="s">
        <v>84</v>
      </c>
      <c r="AV155" s="11" t="s">
        <v>84</v>
      </c>
      <c r="AW155" s="11" t="s">
        <v>39</v>
      </c>
      <c r="AX155" s="11" t="s">
        <v>24</v>
      </c>
      <c r="AY155" s="214" t="s">
        <v>149</v>
      </c>
    </row>
    <row r="156" spans="2:65" s="1" customFormat="1" ht="22.5" customHeight="1">
      <c r="B156" s="39"/>
      <c r="C156" s="191" t="s">
        <v>325</v>
      </c>
      <c r="D156" s="191" t="s">
        <v>152</v>
      </c>
      <c r="E156" s="192" t="s">
        <v>859</v>
      </c>
      <c r="F156" s="193" t="s">
        <v>860</v>
      </c>
      <c r="G156" s="194" t="s">
        <v>212</v>
      </c>
      <c r="H156" s="195">
        <v>35</v>
      </c>
      <c r="I156" s="196"/>
      <c r="J156" s="197">
        <f>ROUND(I156*H156,2)</f>
        <v>0</v>
      </c>
      <c r="K156" s="193" t="s">
        <v>156</v>
      </c>
      <c r="L156" s="59"/>
      <c r="M156" s="198" t="s">
        <v>22</v>
      </c>
      <c r="N156" s="199" t="s">
        <v>46</v>
      </c>
      <c r="O156" s="40"/>
      <c r="P156" s="200">
        <f>O156*H156</f>
        <v>0</v>
      </c>
      <c r="Q156" s="200">
        <v>0.00174</v>
      </c>
      <c r="R156" s="200">
        <f>Q156*H156</f>
        <v>0.0609</v>
      </c>
      <c r="S156" s="200">
        <v>0</v>
      </c>
      <c r="T156" s="201">
        <f>S156*H156</f>
        <v>0</v>
      </c>
      <c r="AR156" s="22" t="s">
        <v>234</v>
      </c>
      <c r="AT156" s="22" t="s">
        <v>152</v>
      </c>
      <c r="AU156" s="22" t="s">
        <v>84</v>
      </c>
      <c r="AY156" s="22" t="s">
        <v>149</v>
      </c>
      <c r="BE156" s="202">
        <f>IF(N156="základní",J156,0)</f>
        <v>0</v>
      </c>
      <c r="BF156" s="202">
        <f>IF(N156="snížená",J156,0)</f>
        <v>0</v>
      </c>
      <c r="BG156" s="202">
        <f>IF(N156="zákl. přenesená",J156,0)</f>
        <v>0</v>
      </c>
      <c r="BH156" s="202">
        <f>IF(N156="sníž. přenesená",J156,0)</f>
        <v>0</v>
      </c>
      <c r="BI156" s="202">
        <f>IF(N156="nulová",J156,0)</f>
        <v>0</v>
      </c>
      <c r="BJ156" s="22" t="s">
        <v>24</v>
      </c>
      <c r="BK156" s="202">
        <f>ROUND(I156*H156,2)</f>
        <v>0</v>
      </c>
      <c r="BL156" s="22" t="s">
        <v>234</v>
      </c>
      <c r="BM156" s="22" t="s">
        <v>861</v>
      </c>
    </row>
    <row r="157" spans="2:51" s="11" customFormat="1" ht="13.5">
      <c r="B157" s="203"/>
      <c r="C157" s="204"/>
      <c r="D157" s="205" t="s">
        <v>159</v>
      </c>
      <c r="E157" s="206" t="s">
        <v>22</v>
      </c>
      <c r="F157" s="207" t="s">
        <v>862</v>
      </c>
      <c r="G157" s="204"/>
      <c r="H157" s="208">
        <v>35</v>
      </c>
      <c r="I157" s="209"/>
      <c r="J157" s="204"/>
      <c r="K157" s="204"/>
      <c r="L157" s="210"/>
      <c r="M157" s="211"/>
      <c r="N157" s="212"/>
      <c r="O157" s="212"/>
      <c r="P157" s="212"/>
      <c r="Q157" s="212"/>
      <c r="R157" s="212"/>
      <c r="S157" s="212"/>
      <c r="T157" s="213"/>
      <c r="AT157" s="214" t="s">
        <v>159</v>
      </c>
      <c r="AU157" s="214" t="s">
        <v>84</v>
      </c>
      <c r="AV157" s="11" t="s">
        <v>84</v>
      </c>
      <c r="AW157" s="11" t="s">
        <v>39</v>
      </c>
      <c r="AX157" s="11" t="s">
        <v>24</v>
      </c>
      <c r="AY157" s="214" t="s">
        <v>149</v>
      </c>
    </row>
    <row r="158" spans="2:65" s="1" customFormat="1" ht="31.5" customHeight="1">
      <c r="B158" s="39"/>
      <c r="C158" s="191" t="s">
        <v>330</v>
      </c>
      <c r="D158" s="191" t="s">
        <v>152</v>
      </c>
      <c r="E158" s="192" t="s">
        <v>863</v>
      </c>
      <c r="F158" s="193" t="s">
        <v>864</v>
      </c>
      <c r="G158" s="194" t="s">
        <v>212</v>
      </c>
      <c r="H158" s="195">
        <v>2</v>
      </c>
      <c r="I158" s="196"/>
      <c r="J158" s="197">
        <f>ROUND(I158*H158,2)</f>
        <v>0</v>
      </c>
      <c r="K158" s="193" t="s">
        <v>156</v>
      </c>
      <c r="L158" s="59"/>
      <c r="M158" s="198" t="s">
        <v>22</v>
      </c>
      <c r="N158" s="199" t="s">
        <v>46</v>
      </c>
      <c r="O158" s="40"/>
      <c r="P158" s="200">
        <f>O158*H158</f>
        <v>0</v>
      </c>
      <c r="Q158" s="200">
        <v>0.00212</v>
      </c>
      <c r="R158" s="200">
        <f>Q158*H158</f>
        <v>0.00424</v>
      </c>
      <c r="S158" s="200">
        <v>0</v>
      </c>
      <c r="T158" s="201">
        <f>S158*H158</f>
        <v>0</v>
      </c>
      <c r="AR158" s="22" t="s">
        <v>234</v>
      </c>
      <c r="AT158" s="22" t="s">
        <v>152</v>
      </c>
      <c r="AU158" s="22" t="s">
        <v>84</v>
      </c>
      <c r="AY158" s="22" t="s">
        <v>149</v>
      </c>
      <c r="BE158" s="202">
        <f>IF(N158="základní",J158,0)</f>
        <v>0</v>
      </c>
      <c r="BF158" s="202">
        <f>IF(N158="snížená",J158,0)</f>
        <v>0</v>
      </c>
      <c r="BG158" s="202">
        <f>IF(N158="zákl. přenesená",J158,0)</f>
        <v>0</v>
      </c>
      <c r="BH158" s="202">
        <f>IF(N158="sníž. přenesená",J158,0)</f>
        <v>0</v>
      </c>
      <c r="BI158" s="202">
        <f>IF(N158="nulová",J158,0)</f>
        <v>0</v>
      </c>
      <c r="BJ158" s="22" t="s">
        <v>24</v>
      </c>
      <c r="BK158" s="202">
        <f>ROUND(I158*H158,2)</f>
        <v>0</v>
      </c>
      <c r="BL158" s="22" t="s">
        <v>234</v>
      </c>
      <c r="BM158" s="22" t="s">
        <v>865</v>
      </c>
    </row>
    <row r="159" spans="2:51" s="11" customFormat="1" ht="13.5">
      <c r="B159" s="203"/>
      <c r="C159" s="204"/>
      <c r="D159" s="205" t="s">
        <v>159</v>
      </c>
      <c r="E159" s="206" t="s">
        <v>22</v>
      </c>
      <c r="F159" s="207" t="s">
        <v>866</v>
      </c>
      <c r="G159" s="204"/>
      <c r="H159" s="208">
        <v>2</v>
      </c>
      <c r="I159" s="209"/>
      <c r="J159" s="204"/>
      <c r="K159" s="204"/>
      <c r="L159" s="210"/>
      <c r="M159" s="211"/>
      <c r="N159" s="212"/>
      <c r="O159" s="212"/>
      <c r="P159" s="212"/>
      <c r="Q159" s="212"/>
      <c r="R159" s="212"/>
      <c r="S159" s="212"/>
      <c r="T159" s="213"/>
      <c r="AT159" s="214" t="s">
        <v>159</v>
      </c>
      <c r="AU159" s="214" t="s">
        <v>84</v>
      </c>
      <c r="AV159" s="11" t="s">
        <v>84</v>
      </c>
      <c r="AW159" s="11" t="s">
        <v>39</v>
      </c>
      <c r="AX159" s="11" t="s">
        <v>24</v>
      </c>
      <c r="AY159" s="214" t="s">
        <v>149</v>
      </c>
    </row>
    <row r="160" spans="2:65" s="1" customFormat="1" ht="31.5" customHeight="1">
      <c r="B160" s="39"/>
      <c r="C160" s="191" t="s">
        <v>335</v>
      </c>
      <c r="D160" s="191" t="s">
        <v>152</v>
      </c>
      <c r="E160" s="192" t="s">
        <v>867</v>
      </c>
      <c r="F160" s="193" t="s">
        <v>868</v>
      </c>
      <c r="G160" s="194" t="s">
        <v>212</v>
      </c>
      <c r="H160" s="195">
        <v>10</v>
      </c>
      <c r="I160" s="196"/>
      <c r="J160" s="197">
        <f>ROUND(I160*H160,2)</f>
        <v>0</v>
      </c>
      <c r="K160" s="193" t="s">
        <v>156</v>
      </c>
      <c r="L160" s="59"/>
      <c r="M160" s="198" t="s">
        <v>22</v>
      </c>
      <c r="N160" s="199" t="s">
        <v>46</v>
      </c>
      <c r="O160" s="40"/>
      <c r="P160" s="200">
        <f>O160*H160</f>
        <v>0</v>
      </c>
      <c r="Q160" s="200">
        <v>0.00286</v>
      </c>
      <c r="R160" s="200">
        <f>Q160*H160</f>
        <v>0.0286</v>
      </c>
      <c r="S160" s="200">
        <v>0</v>
      </c>
      <c r="T160" s="201">
        <f>S160*H160</f>
        <v>0</v>
      </c>
      <c r="AR160" s="22" t="s">
        <v>234</v>
      </c>
      <c r="AT160" s="22" t="s">
        <v>152</v>
      </c>
      <c r="AU160" s="22" t="s">
        <v>84</v>
      </c>
      <c r="AY160" s="22" t="s">
        <v>149</v>
      </c>
      <c r="BE160" s="202">
        <f>IF(N160="základní",J160,0)</f>
        <v>0</v>
      </c>
      <c r="BF160" s="202">
        <f>IF(N160="snížená",J160,0)</f>
        <v>0</v>
      </c>
      <c r="BG160" s="202">
        <f>IF(N160="zákl. přenesená",J160,0)</f>
        <v>0</v>
      </c>
      <c r="BH160" s="202">
        <f>IF(N160="sníž. přenesená",J160,0)</f>
        <v>0</v>
      </c>
      <c r="BI160" s="202">
        <f>IF(N160="nulová",J160,0)</f>
        <v>0</v>
      </c>
      <c r="BJ160" s="22" t="s">
        <v>24</v>
      </c>
      <c r="BK160" s="202">
        <f>ROUND(I160*H160,2)</f>
        <v>0</v>
      </c>
      <c r="BL160" s="22" t="s">
        <v>234</v>
      </c>
      <c r="BM160" s="22" t="s">
        <v>869</v>
      </c>
    </row>
    <row r="161" spans="2:51" s="11" customFormat="1" ht="13.5">
      <c r="B161" s="203"/>
      <c r="C161" s="204"/>
      <c r="D161" s="205" t="s">
        <v>159</v>
      </c>
      <c r="E161" s="206" t="s">
        <v>22</v>
      </c>
      <c r="F161" s="207" t="s">
        <v>870</v>
      </c>
      <c r="G161" s="204"/>
      <c r="H161" s="208">
        <v>10</v>
      </c>
      <c r="I161" s="209"/>
      <c r="J161" s="204"/>
      <c r="K161" s="204"/>
      <c r="L161" s="210"/>
      <c r="M161" s="211"/>
      <c r="N161" s="212"/>
      <c r="O161" s="212"/>
      <c r="P161" s="212"/>
      <c r="Q161" s="212"/>
      <c r="R161" s="212"/>
      <c r="S161" s="212"/>
      <c r="T161" s="213"/>
      <c r="AT161" s="214" t="s">
        <v>159</v>
      </c>
      <c r="AU161" s="214" t="s">
        <v>84</v>
      </c>
      <c r="AV161" s="11" t="s">
        <v>84</v>
      </c>
      <c r="AW161" s="11" t="s">
        <v>39</v>
      </c>
      <c r="AX161" s="11" t="s">
        <v>24</v>
      </c>
      <c r="AY161" s="214" t="s">
        <v>149</v>
      </c>
    </row>
    <row r="162" spans="2:65" s="1" customFormat="1" ht="22.5" customHeight="1">
      <c r="B162" s="39"/>
      <c r="C162" s="191" t="s">
        <v>340</v>
      </c>
      <c r="D162" s="191" t="s">
        <v>152</v>
      </c>
      <c r="E162" s="192" t="s">
        <v>871</v>
      </c>
      <c r="F162" s="193" t="s">
        <v>872</v>
      </c>
      <c r="G162" s="194" t="s">
        <v>476</v>
      </c>
      <c r="H162" s="240"/>
      <c r="I162" s="196"/>
      <c r="J162" s="197">
        <f>ROUND(I162*H162,2)</f>
        <v>0</v>
      </c>
      <c r="K162" s="193" t="s">
        <v>156</v>
      </c>
      <c r="L162" s="59"/>
      <c r="M162" s="198" t="s">
        <v>22</v>
      </c>
      <c r="N162" s="199" t="s">
        <v>46</v>
      </c>
      <c r="O162" s="40"/>
      <c r="P162" s="200">
        <f>O162*H162</f>
        <v>0</v>
      </c>
      <c r="Q162" s="200">
        <v>0</v>
      </c>
      <c r="R162" s="200">
        <f>Q162*H162</f>
        <v>0</v>
      </c>
      <c r="S162" s="200">
        <v>0</v>
      </c>
      <c r="T162" s="201">
        <f>S162*H162</f>
        <v>0</v>
      </c>
      <c r="AR162" s="22" t="s">
        <v>234</v>
      </c>
      <c r="AT162" s="22" t="s">
        <v>152</v>
      </c>
      <c r="AU162" s="22" t="s">
        <v>84</v>
      </c>
      <c r="AY162" s="22" t="s">
        <v>149</v>
      </c>
      <c r="BE162" s="202">
        <f>IF(N162="základní",J162,0)</f>
        <v>0</v>
      </c>
      <c r="BF162" s="202">
        <f>IF(N162="snížená",J162,0)</f>
        <v>0</v>
      </c>
      <c r="BG162" s="202">
        <f>IF(N162="zákl. přenesená",J162,0)</f>
        <v>0</v>
      </c>
      <c r="BH162" s="202">
        <f>IF(N162="sníž. přenesená",J162,0)</f>
        <v>0</v>
      </c>
      <c r="BI162" s="202">
        <f>IF(N162="nulová",J162,0)</f>
        <v>0</v>
      </c>
      <c r="BJ162" s="22" t="s">
        <v>24</v>
      </c>
      <c r="BK162" s="202">
        <f>ROUND(I162*H162,2)</f>
        <v>0</v>
      </c>
      <c r="BL162" s="22" t="s">
        <v>234</v>
      </c>
      <c r="BM162" s="22" t="s">
        <v>873</v>
      </c>
    </row>
    <row r="163" spans="2:63" s="10" customFormat="1" ht="29.85" customHeight="1">
      <c r="B163" s="174"/>
      <c r="C163" s="175"/>
      <c r="D163" s="188" t="s">
        <v>74</v>
      </c>
      <c r="E163" s="189" t="s">
        <v>557</v>
      </c>
      <c r="F163" s="189" t="s">
        <v>558</v>
      </c>
      <c r="G163" s="175"/>
      <c r="H163" s="175"/>
      <c r="I163" s="178"/>
      <c r="J163" s="190">
        <f>BK163</f>
        <v>0</v>
      </c>
      <c r="K163" s="175"/>
      <c r="L163" s="180"/>
      <c r="M163" s="181"/>
      <c r="N163" s="182"/>
      <c r="O163" s="182"/>
      <c r="P163" s="183">
        <f>SUM(P164:P168)</f>
        <v>0</v>
      </c>
      <c r="Q163" s="182"/>
      <c r="R163" s="183">
        <f>SUM(R164:R168)</f>
        <v>0</v>
      </c>
      <c r="S163" s="182"/>
      <c r="T163" s="184">
        <f>SUM(T164:T168)</f>
        <v>0</v>
      </c>
      <c r="AR163" s="185" t="s">
        <v>84</v>
      </c>
      <c r="AT163" s="186" t="s">
        <v>74</v>
      </c>
      <c r="AU163" s="186" t="s">
        <v>24</v>
      </c>
      <c r="AY163" s="185" t="s">
        <v>149</v>
      </c>
      <c r="BK163" s="187">
        <f>SUM(BK164:BK168)</f>
        <v>0</v>
      </c>
    </row>
    <row r="164" spans="2:65" s="1" customFormat="1" ht="31.5" customHeight="1">
      <c r="B164" s="39"/>
      <c r="C164" s="191" t="s">
        <v>345</v>
      </c>
      <c r="D164" s="191" t="s">
        <v>152</v>
      </c>
      <c r="E164" s="192" t="s">
        <v>560</v>
      </c>
      <c r="F164" s="193" t="s">
        <v>874</v>
      </c>
      <c r="G164" s="194" t="s">
        <v>301</v>
      </c>
      <c r="H164" s="195">
        <v>2</v>
      </c>
      <c r="I164" s="196"/>
      <c r="J164" s="197">
        <f>ROUND(I164*H164,2)</f>
        <v>0</v>
      </c>
      <c r="K164" s="193" t="s">
        <v>22</v>
      </c>
      <c r="L164" s="59"/>
      <c r="M164" s="198" t="s">
        <v>22</v>
      </c>
      <c r="N164" s="199" t="s">
        <v>46</v>
      </c>
      <c r="O164" s="40"/>
      <c r="P164" s="200">
        <f>O164*H164</f>
        <v>0</v>
      </c>
      <c r="Q164" s="200">
        <v>0</v>
      </c>
      <c r="R164" s="200">
        <f>Q164*H164</f>
        <v>0</v>
      </c>
      <c r="S164" s="200">
        <v>0</v>
      </c>
      <c r="T164" s="201">
        <f>S164*H164</f>
        <v>0</v>
      </c>
      <c r="AR164" s="22" t="s">
        <v>234</v>
      </c>
      <c r="AT164" s="22" t="s">
        <v>152</v>
      </c>
      <c r="AU164" s="22" t="s">
        <v>84</v>
      </c>
      <c r="AY164" s="22" t="s">
        <v>149</v>
      </c>
      <c r="BE164" s="202">
        <f>IF(N164="základní",J164,0)</f>
        <v>0</v>
      </c>
      <c r="BF164" s="202">
        <f>IF(N164="snížená",J164,0)</f>
        <v>0</v>
      </c>
      <c r="BG164" s="202">
        <f>IF(N164="zákl. přenesená",J164,0)</f>
        <v>0</v>
      </c>
      <c r="BH164" s="202">
        <f>IF(N164="sníž. přenesená",J164,0)</f>
        <v>0</v>
      </c>
      <c r="BI164" s="202">
        <f>IF(N164="nulová",J164,0)</f>
        <v>0</v>
      </c>
      <c r="BJ164" s="22" t="s">
        <v>24</v>
      </c>
      <c r="BK164" s="202">
        <f>ROUND(I164*H164,2)</f>
        <v>0</v>
      </c>
      <c r="BL164" s="22" t="s">
        <v>234</v>
      </c>
      <c r="BM164" s="22" t="s">
        <v>875</v>
      </c>
    </row>
    <row r="165" spans="2:51" s="11" customFormat="1" ht="13.5">
      <c r="B165" s="203"/>
      <c r="C165" s="204"/>
      <c r="D165" s="205" t="s">
        <v>159</v>
      </c>
      <c r="E165" s="206" t="s">
        <v>22</v>
      </c>
      <c r="F165" s="207" t="s">
        <v>876</v>
      </c>
      <c r="G165" s="204"/>
      <c r="H165" s="208">
        <v>2</v>
      </c>
      <c r="I165" s="209"/>
      <c r="J165" s="204"/>
      <c r="K165" s="204"/>
      <c r="L165" s="210"/>
      <c r="M165" s="211"/>
      <c r="N165" s="212"/>
      <c r="O165" s="212"/>
      <c r="P165" s="212"/>
      <c r="Q165" s="212"/>
      <c r="R165" s="212"/>
      <c r="S165" s="212"/>
      <c r="T165" s="213"/>
      <c r="AT165" s="214" t="s">
        <v>159</v>
      </c>
      <c r="AU165" s="214" t="s">
        <v>84</v>
      </c>
      <c r="AV165" s="11" t="s">
        <v>84</v>
      </c>
      <c r="AW165" s="11" t="s">
        <v>39</v>
      </c>
      <c r="AX165" s="11" t="s">
        <v>24</v>
      </c>
      <c r="AY165" s="214" t="s">
        <v>149</v>
      </c>
    </row>
    <row r="166" spans="2:65" s="1" customFormat="1" ht="31.5" customHeight="1">
      <c r="B166" s="39"/>
      <c r="C166" s="191" t="s">
        <v>350</v>
      </c>
      <c r="D166" s="191" t="s">
        <v>152</v>
      </c>
      <c r="E166" s="192" t="s">
        <v>877</v>
      </c>
      <c r="F166" s="193" t="s">
        <v>878</v>
      </c>
      <c r="G166" s="194" t="s">
        <v>879</v>
      </c>
      <c r="H166" s="195">
        <v>3396.043</v>
      </c>
      <c r="I166" s="196"/>
      <c r="J166" s="197">
        <f>ROUND(I166*H166,2)</f>
        <v>0</v>
      </c>
      <c r="K166" s="193" t="s">
        <v>22</v>
      </c>
      <c r="L166" s="59"/>
      <c r="M166" s="198" t="s">
        <v>22</v>
      </c>
      <c r="N166" s="199" t="s">
        <v>46</v>
      </c>
      <c r="O166" s="40"/>
      <c r="P166" s="200">
        <f>O166*H166</f>
        <v>0</v>
      </c>
      <c r="Q166" s="200">
        <v>0</v>
      </c>
      <c r="R166" s="200">
        <f>Q166*H166</f>
        <v>0</v>
      </c>
      <c r="S166" s="200">
        <v>0</v>
      </c>
      <c r="T166" s="201">
        <f>S166*H166</f>
        <v>0</v>
      </c>
      <c r="AR166" s="22" t="s">
        <v>234</v>
      </c>
      <c r="AT166" s="22" t="s">
        <v>152</v>
      </c>
      <c r="AU166" s="22" t="s">
        <v>84</v>
      </c>
      <c r="AY166" s="22" t="s">
        <v>149</v>
      </c>
      <c r="BE166" s="202">
        <f>IF(N166="základní",J166,0)</f>
        <v>0</v>
      </c>
      <c r="BF166" s="202">
        <f>IF(N166="snížená",J166,0)</f>
        <v>0</v>
      </c>
      <c r="BG166" s="202">
        <f>IF(N166="zákl. přenesená",J166,0)</f>
        <v>0</v>
      </c>
      <c r="BH166" s="202">
        <f>IF(N166="sníž. přenesená",J166,0)</f>
        <v>0</v>
      </c>
      <c r="BI166" s="202">
        <f>IF(N166="nulová",J166,0)</f>
        <v>0</v>
      </c>
      <c r="BJ166" s="22" t="s">
        <v>24</v>
      </c>
      <c r="BK166" s="202">
        <f>ROUND(I166*H166,2)</f>
        <v>0</v>
      </c>
      <c r="BL166" s="22" t="s">
        <v>234</v>
      </c>
      <c r="BM166" s="22" t="s">
        <v>880</v>
      </c>
    </row>
    <row r="167" spans="2:51" s="11" customFormat="1" ht="13.5">
      <c r="B167" s="203"/>
      <c r="C167" s="204"/>
      <c r="D167" s="205" t="s">
        <v>159</v>
      </c>
      <c r="E167" s="206" t="s">
        <v>22</v>
      </c>
      <c r="F167" s="207" t="s">
        <v>881</v>
      </c>
      <c r="G167" s="204"/>
      <c r="H167" s="208">
        <v>3396.043</v>
      </c>
      <c r="I167" s="209"/>
      <c r="J167" s="204"/>
      <c r="K167" s="204"/>
      <c r="L167" s="210"/>
      <c r="M167" s="211"/>
      <c r="N167" s="212"/>
      <c r="O167" s="212"/>
      <c r="P167" s="212"/>
      <c r="Q167" s="212"/>
      <c r="R167" s="212"/>
      <c r="S167" s="212"/>
      <c r="T167" s="213"/>
      <c r="AT167" s="214" t="s">
        <v>159</v>
      </c>
      <c r="AU167" s="214" t="s">
        <v>84</v>
      </c>
      <c r="AV167" s="11" t="s">
        <v>84</v>
      </c>
      <c r="AW167" s="11" t="s">
        <v>39</v>
      </c>
      <c r="AX167" s="11" t="s">
        <v>24</v>
      </c>
      <c r="AY167" s="214" t="s">
        <v>149</v>
      </c>
    </row>
    <row r="168" spans="2:65" s="1" customFormat="1" ht="22.5" customHeight="1">
      <c r="B168" s="39"/>
      <c r="C168" s="191" t="s">
        <v>355</v>
      </c>
      <c r="D168" s="191" t="s">
        <v>152</v>
      </c>
      <c r="E168" s="192" t="s">
        <v>882</v>
      </c>
      <c r="F168" s="193" t="s">
        <v>883</v>
      </c>
      <c r="G168" s="194" t="s">
        <v>476</v>
      </c>
      <c r="H168" s="240"/>
      <c r="I168" s="196"/>
      <c r="J168" s="197">
        <f>ROUND(I168*H168,2)</f>
        <v>0</v>
      </c>
      <c r="K168" s="193" t="s">
        <v>156</v>
      </c>
      <c r="L168" s="59"/>
      <c r="M168" s="198" t="s">
        <v>22</v>
      </c>
      <c r="N168" s="199" t="s">
        <v>46</v>
      </c>
      <c r="O168" s="40"/>
      <c r="P168" s="200">
        <f>O168*H168</f>
        <v>0</v>
      </c>
      <c r="Q168" s="200">
        <v>0</v>
      </c>
      <c r="R168" s="200">
        <f>Q168*H168</f>
        <v>0</v>
      </c>
      <c r="S168" s="200">
        <v>0</v>
      </c>
      <c r="T168" s="201">
        <f>S168*H168</f>
        <v>0</v>
      </c>
      <c r="AR168" s="22" t="s">
        <v>234</v>
      </c>
      <c r="AT168" s="22" t="s">
        <v>152</v>
      </c>
      <c r="AU168" s="22" t="s">
        <v>84</v>
      </c>
      <c r="AY168" s="22" t="s">
        <v>149</v>
      </c>
      <c r="BE168" s="202">
        <f>IF(N168="základní",J168,0)</f>
        <v>0</v>
      </c>
      <c r="BF168" s="202">
        <f>IF(N168="snížená",J168,0)</f>
        <v>0</v>
      </c>
      <c r="BG168" s="202">
        <f>IF(N168="zákl. přenesená",J168,0)</f>
        <v>0</v>
      </c>
      <c r="BH168" s="202">
        <f>IF(N168="sníž. přenesená",J168,0)</f>
        <v>0</v>
      </c>
      <c r="BI168" s="202">
        <f>IF(N168="nulová",J168,0)</f>
        <v>0</v>
      </c>
      <c r="BJ168" s="22" t="s">
        <v>24</v>
      </c>
      <c r="BK168" s="202">
        <f>ROUND(I168*H168,2)</f>
        <v>0</v>
      </c>
      <c r="BL168" s="22" t="s">
        <v>234</v>
      </c>
      <c r="BM168" s="22" t="s">
        <v>884</v>
      </c>
    </row>
    <row r="169" spans="2:63" s="10" customFormat="1" ht="29.85" customHeight="1">
      <c r="B169" s="174"/>
      <c r="C169" s="175"/>
      <c r="D169" s="188" t="s">
        <v>74</v>
      </c>
      <c r="E169" s="189" t="s">
        <v>685</v>
      </c>
      <c r="F169" s="189" t="s">
        <v>686</v>
      </c>
      <c r="G169" s="175"/>
      <c r="H169" s="175"/>
      <c r="I169" s="178"/>
      <c r="J169" s="190">
        <f>BK169</f>
        <v>0</v>
      </c>
      <c r="K169" s="175"/>
      <c r="L169" s="180"/>
      <c r="M169" s="181"/>
      <c r="N169" s="182"/>
      <c r="O169" s="182"/>
      <c r="P169" s="183">
        <f>SUM(P170:P171)</f>
        <v>0</v>
      </c>
      <c r="Q169" s="182"/>
      <c r="R169" s="183">
        <f>SUM(R170:R171)</f>
        <v>0.040417159999999994</v>
      </c>
      <c r="S169" s="182"/>
      <c r="T169" s="184">
        <f>SUM(T170:T171)</f>
        <v>0</v>
      </c>
      <c r="AR169" s="185" t="s">
        <v>84</v>
      </c>
      <c r="AT169" s="186" t="s">
        <v>74</v>
      </c>
      <c r="AU169" s="186" t="s">
        <v>24</v>
      </c>
      <c r="AY169" s="185" t="s">
        <v>149</v>
      </c>
      <c r="BK169" s="187">
        <f>SUM(BK170:BK171)</f>
        <v>0</v>
      </c>
    </row>
    <row r="170" spans="2:65" s="1" customFormat="1" ht="22.5" customHeight="1">
      <c r="B170" s="39"/>
      <c r="C170" s="191" t="s">
        <v>360</v>
      </c>
      <c r="D170" s="191" t="s">
        <v>152</v>
      </c>
      <c r="E170" s="192" t="s">
        <v>688</v>
      </c>
      <c r="F170" s="193" t="s">
        <v>689</v>
      </c>
      <c r="G170" s="194" t="s">
        <v>181</v>
      </c>
      <c r="H170" s="195">
        <v>82.484</v>
      </c>
      <c r="I170" s="196"/>
      <c r="J170" s="197">
        <f>ROUND(I170*H170,2)</f>
        <v>0</v>
      </c>
      <c r="K170" s="193" t="s">
        <v>156</v>
      </c>
      <c r="L170" s="59"/>
      <c r="M170" s="198" t="s">
        <v>22</v>
      </c>
      <c r="N170" s="199" t="s">
        <v>46</v>
      </c>
      <c r="O170" s="40"/>
      <c r="P170" s="200">
        <f>O170*H170</f>
        <v>0</v>
      </c>
      <c r="Q170" s="200">
        <v>0.0002</v>
      </c>
      <c r="R170" s="200">
        <f>Q170*H170</f>
        <v>0.0164968</v>
      </c>
      <c r="S170" s="200">
        <v>0</v>
      </c>
      <c r="T170" s="201">
        <f>S170*H170</f>
        <v>0</v>
      </c>
      <c r="AR170" s="22" t="s">
        <v>234</v>
      </c>
      <c r="AT170" s="22" t="s">
        <v>152</v>
      </c>
      <c r="AU170" s="22" t="s">
        <v>84</v>
      </c>
      <c r="AY170" s="22" t="s">
        <v>149</v>
      </c>
      <c r="BE170" s="202">
        <f>IF(N170="základní",J170,0)</f>
        <v>0</v>
      </c>
      <c r="BF170" s="202">
        <f>IF(N170="snížená",J170,0)</f>
        <v>0</v>
      </c>
      <c r="BG170" s="202">
        <f>IF(N170="zákl. přenesená",J170,0)</f>
        <v>0</v>
      </c>
      <c r="BH170" s="202">
        <f>IF(N170="sníž. přenesená",J170,0)</f>
        <v>0</v>
      </c>
      <c r="BI170" s="202">
        <f>IF(N170="nulová",J170,0)</f>
        <v>0</v>
      </c>
      <c r="BJ170" s="22" t="s">
        <v>24</v>
      </c>
      <c r="BK170" s="202">
        <f>ROUND(I170*H170,2)</f>
        <v>0</v>
      </c>
      <c r="BL170" s="22" t="s">
        <v>234</v>
      </c>
      <c r="BM170" s="22" t="s">
        <v>885</v>
      </c>
    </row>
    <row r="171" spans="2:65" s="1" customFormat="1" ht="31.5" customHeight="1">
      <c r="B171" s="39"/>
      <c r="C171" s="191" t="s">
        <v>365</v>
      </c>
      <c r="D171" s="191" t="s">
        <v>152</v>
      </c>
      <c r="E171" s="192" t="s">
        <v>886</v>
      </c>
      <c r="F171" s="193" t="s">
        <v>887</v>
      </c>
      <c r="G171" s="194" t="s">
        <v>181</v>
      </c>
      <c r="H171" s="195">
        <v>82.484</v>
      </c>
      <c r="I171" s="196"/>
      <c r="J171" s="197">
        <f>ROUND(I171*H171,2)</f>
        <v>0</v>
      </c>
      <c r="K171" s="193" t="s">
        <v>156</v>
      </c>
      <c r="L171" s="59"/>
      <c r="M171" s="198" t="s">
        <v>22</v>
      </c>
      <c r="N171" s="199" t="s">
        <v>46</v>
      </c>
      <c r="O171" s="40"/>
      <c r="P171" s="200">
        <f>O171*H171</f>
        <v>0</v>
      </c>
      <c r="Q171" s="200">
        <v>0.00029</v>
      </c>
      <c r="R171" s="200">
        <f>Q171*H171</f>
        <v>0.023920359999999998</v>
      </c>
      <c r="S171" s="200">
        <v>0</v>
      </c>
      <c r="T171" s="201">
        <f>S171*H171</f>
        <v>0</v>
      </c>
      <c r="AR171" s="22" t="s">
        <v>234</v>
      </c>
      <c r="AT171" s="22" t="s">
        <v>152</v>
      </c>
      <c r="AU171" s="22" t="s">
        <v>84</v>
      </c>
      <c r="AY171" s="22" t="s">
        <v>149</v>
      </c>
      <c r="BE171" s="202">
        <f>IF(N171="základní",J171,0)</f>
        <v>0</v>
      </c>
      <c r="BF171" s="202">
        <f>IF(N171="snížená",J171,0)</f>
        <v>0</v>
      </c>
      <c r="BG171" s="202">
        <f>IF(N171="zákl. přenesená",J171,0)</f>
        <v>0</v>
      </c>
      <c r="BH171" s="202">
        <f>IF(N171="sníž. přenesená",J171,0)</f>
        <v>0</v>
      </c>
      <c r="BI171" s="202">
        <f>IF(N171="nulová",J171,0)</f>
        <v>0</v>
      </c>
      <c r="BJ171" s="22" t="s">
        <v>24</v>
      </c>
      <c r="BK171" s="202">
        <f>ROUND(I171*H171,2)</f>
        <v>0</v>
      </c>
      <c r="BL171" s="22" t="s">
        <v>234</v>
      </c>
      <c r="BM171" s="22" t="s">
        <v>888</v>
      </c>
    </row>
    <row r="172" spans="2:63" s="10" customFormat="1" ht="37.35" customHeight="1">
      <c r="B172" s="174"/>
      <c r="C172" s="175"/>
      <c r="D172" s="176" t="s">
        <v>74</v>
      </c>
      <c r="E172" s="177" t="s">
        <v>268</v>
      </c>
      <c r="F172" s="177" t="s">
        <v>696</v>
      </c>
      <c r="G172" s="175"/>
      <c r="H172" s="175"/>
      <c r="I172" s="178"/>
      <c r="J172" s="179">
        <f>BK172</f>
        <v>0</v>
      </c>
      <c r="K172" s="175"/>
      <c r="L172" s="180"/>
      <c r="M172" s="181"/>
      <c r="N172" s="182"/>
      <c r="O172" s="182"/>
      <c r="P172" s="183">
        <f>P173</f>
        <v>0</v>
      </c>
      <c r="Q172" s="182"/>
      <c r="R172" s="183">
        <f>R173</f>
        <v>0</v>
      </c>
      <c r="S172" s="182"/>
      <c r="T172" s="184">
        <f>T173</f>
        <v>0</v>
      </c>
      <c r="AR172" s="185" t="s">
        <v>150</v>
      </c>
      <c r="AT172" s="186" t="s">
        <v>74</v>
      </c>
      <c r="AU172" s="186" t="s">
        <v>75</v>
      </c>
      <c r="AY172" s="185" t="s">
        <v>149</v>
      </c>
      <c r="BK172" s="187">
        <f>BK173</f>
        <v>0</v>
      </c>
    </row>
    <row r="173" spans="2:63" s="10" customFormat="1" ht="19.9" customHeight="1">
      <c r="B173" s="174"/>
      <c r="C173" s="175"/>
      <c r="D173" s="188" t="s">
        <v>74</v>
      </c>
      <c r="E173" s="189" t="s">
        <v>697</v>
      </c>
      <c r="F173" s="189" t="s">
        <v>698</v>
      </c>
      <c r="G173" s="175"/>
      <c r="H173" s="175"/>
      <c r="I173" s="178"/>
      <c r="J173" s="190">
        <f>BK173</f>
        <v>0</v>
      </c>
      <c r="K173" s="175"/>
      <c r="L173" s="180"/>
      <c r="M173" s="181"/>
      <c r="N173" s="182"/>
      <c r="O173" s="182"/>
      <c r="P173" s="183">
        <f>SUM(P174:P175)</f>
        <v>0</v>
      </c>
      <c r="Q173" s="182"/>
      <c r="R173" s="183">
        <f>SUM(R174:R175)</f>
        <v>0</v>
      </c>
      <c r="S173" s="182"/>
      <c r="T173" s="184">
        <f>SUM(T174:T175)</f>
        <v>0</v>
      </c>
      <c r="AR173" s="185" t="s">
        <v>150</v>
      </c>
      <c r="AT173" s="186" t="s">
        <v>74</v>
      </c>
      <c r="AU173" s="186" t="s">
        <v>24</v>
      </c>
      <c r="AY173" s="185" t="s">
        <v>149</v>
      </c>
      <c r="BK173" s="187">
        <f>SUM(BK174:BK175)</f>
        <v>0</v>
      </c>
    </row>
    <row r="174" spans="2:65" s="1" customFormat="1" ht="22.5" customHeight="1">
      <c r="B174" s="39"/>
      <c r="C174" s="191" t="s">
        <v>370</v>
      </c>
      <c r="D174" s="191" t="s">
        <v>152</v>
      </c>
      <c r="E174" s="192" t="s">
        <v>700</v>
      </c>
      <c r="F174" s="193" t="s">
        <v>889</v>
      </c>
      <c r="G174" s="194" t="s">
        <v>301</v>
      </c>
      <c r="H174" s="195">
        <v>1</v>
      </c>
      <c r="I174" s="196"/>
      <c r="J174" s="197">
        <f>ROUND(I174*H174,2)</f>
        <v>0</v>
      </c>
      <c r="K174" s="193" t="s">
        <v>22</v>
      </c>
      <c r="L174" s="59"/>
      <c r="M174" s="198" t="s">
        <v>22</v>
      </c>
      <c r="N174" s="199" t="s">
        <v>46</v>
      </c>
      <c r="O174" s="40"/>
      <c r="P174" s="200">
        <f>O174*H174</f>
        <v>0</v>
      </c>
      <c r="Q174" s="200">
        <v>0</v>
      </c>
      <c r="R174" s="200">
        <f>Q174*H174</f>
        <v>0</v>
      </c>
      <c r="S174" s="200">
        <v>0</v>
      </c>
      <c r="T174" s="201">
        <f>S174*H174</f>
        <v>0</v>
      </c>
      <c r="AR174" s="22" t="s">
        <v>462</v>
      </c>
      <c r="AT174" s="22" t="s">
        <v>152</v>
      </c>
      <c r="AU174" s="22" t="s">
        <v>84</v>
      </c>
      <c r="AY174" s="22" t="s">
        <v>149</v>
      </c>
      <c r="BE174" s="202">
        <f>IF(N174="základní",J174,0)</f>
        <v>0</v>
      </c>
      <c r="BF174" s="202">
        <f>IF(N174="snížená",J174,0)</f>
        <v>0</v>
      </c>
      <c r="BG174" s="202">
        <f>IF(N174="zákl. přenesená",J174,0)</f>
        <v>0</v>
      </c>
      <c r="BH174" s="202">
        <f>IF(N174="sníž. přenesená",J174,0)</f>
        <v>0</v>
      </c>
      <c r="BI174" s="202">
        <f>IF(N174="nulová",J174,0)</f>
        <v>0</v>
      </c>
      <c r="BJ174" s="22" t="s">
        <v>24</v>
      </c>
      <c r="BK174" s="202">
        <f>ROUND(I174*H174,2)</f>
        <v>0</v>
      </c>
      <c r="BL174" s="22" t="s">
        <v>462</v>
      </c>
      <c r="BM174" s="22" t="s">
        <v>890</v>
      </c>
    </row>
    <row r="175" spans="2:51" s="11" customFormat="1" ht="13.5">
      <c r="B175" s="203"/>
      <c r="C175" s="204"/>
      <c r="D175" s="215" t="s">
        <v>159</v>
      </c>
      <c r="E175" s="216" t="s">
        <v>22</v>
      </c>
      <c r="F175" s="217" t="s">
        <v>24</v>
      </c>
      <c r="G175" s="204"/>
      <c r="H175" s="218">
        <v>1</v>
      </c>
      <c r="I175" s="209"/>
      <c r="J175" s="204"/>
      <c r="K175" s="204"/>
      <c r="L175" s="210"/>
      <c r="M175" s="211"/>
      <c r="N175" s="212"/>
      <c r="O175" s="212"/>
      <c r="P175" s="212"/>
      <c r="Q175" s="212"/>
      <c r="R175" s="212"/>
      <c r="S175" s="212"/>
      <c r="T175" s="213"/>
      <c r="AT175" s="214" t="s">
        <v>159</v>
      </c>
      <c r="AU175" s="214" t="s">
        <v>84</v>
      </c>
      <c r="AV175" s="11" t="s">
        <v>84</v>
      </c>
      <c r="AW175" s="11" t="s">
        <v>39</v>
      </c>
      <c r="AX175" s="11" t="s">
        <v>24</v>
      </c>
      <c r="AY175" s="214" t="s">
        <v>149</v>
      </c>
    </row>
    <row r="176" spans="2:63" s="10" customFormat="1" ht="37.35" customHeight="1">
      <c r="B176" s="174"/>
      <c r="C176" s="175"/>
      <c r="D176" s="176" t="s">
        <v>74</v>
      </c>
      <c r="E176" s="177" t="s">
        <v>709</v>
      </c>
      <c r="F176" s="177" t="s">
        <v>710</v>
      </c>
      <c r="G176" s="175"/>
      <c r="H176" s="175"/>
      <c r="I176" s="178"/>
      <c r="J176" s="179">
        <f>BK176</f>
        <v>0</v>
      </c>
      <c r="K176" s="175"/>
      <c r="L176" s="180"/>
      <c r="M176" s="181"/>
      <c r="N176" s="182"/>
      <c r="O176" s="182"/>
      <c r="P176" s="183">
        <f>P177+P178</f>
        <v>0</v>
      </c>
      <c r="Q176" s="182"/>
      <c r="R176" s="183">
        <f>R177+R178</f>
        <v>0</v>
      </c>
      <c r="S176" s="182"/>
      <c r="T176" s="184">
        <f>T177+T178</f>
        <v>0</v>
      </c>
      <c r="AR176" s="185" t="s">
        <v>178</v>
      </c>
      <c r="AT176" s="186" t="s">
        <v>74</v>
      </c>
      <c r="AU176" s="186" t="s">
        <v>75</v>
      </c>
      <c r="AY176" s="185" t="s">
        <v>149</v>
      </c>
      <c r="BK176" s="187">
        <f>BK177+BK178</f>
        <v>0</v>
      </c>
    </row>
    <row r="177" spans="2:63" s="10" customFormat="1" ht="19.9" customHeight="1">
      <c r="B177" s="174"/>
      <c r="C177" s="175"/>
      <c r="D177" s="176" t="s">
        <v>74</v>
      </c>
      <c r="E177" s="245" t="s">
        <v>711</v>
      </c>
      <c r="F177" s="245" t="s">
        <v>712</v>
      </c>
      <c r="G177" s="175"/>
      <c r="H177" s="175"/>
      <c r="I177" s="178"/>
      <c r="J177" s="246">
        <f>BK177</f>
        <v>0</v>
      </c>
      <c r="K177" s="175"/>
      <c r="L177" s="180"/>
      <c r="M177" s="181"/>
      <c r="N177" s="182"/>
      <c r="O177" s="182"/>
      <c r="P177" s="183">
        <v>0</v>
      </c>
      <c r="Q177" s="182"/>
      <c r="R177" s="183">
        <v>0</v>
      </c>
      <c r="S177" s="182"/>
      <c r="T177" s="184">
        <v>0</v>
      </c>
      <c r="AR177" s="185" t="s">
        <v>178</v>
      </c>
      <c r="AT177" s="186" t="s">
        <v>74</v>
      </c>
      <c r="AU177" s="186" t="s">
        <v>24</v>
      </c>
      <c r="AY177" s="185" t="s">
        <v>149</v>
      </c>
      <c r="BK177" s="187">
        <v>0</v>
      </c>
    </row>
    <row r="178" spans="2:63" s="10" customFormat="1" ht="19.9" customHeight="1">
      <c r="B178" s="174"/>
      <c r="C178" s="175"/>
      <c r="D178" s="188" t="s">
        <v>74</v>
      </c>
      <c r="E178" s="189" t="s">
        <v>720</v>
      </c>
      <c r="F178" s="189" t="s">
        <v>721</v>
      </c>
      <c r="G178" s="175"/>
      <c r="H178" s="175"/>
      <c r="I178" s="178"/>
      <c r="J178" s="190">
        <f>BK178</f>
        <v>0</v>
      </c>
      <c r="K178" s="175"/>
      <c r="L178" s="180"/>
      <c r="M178" s="181"/>
      <c r="N178" s="182"/>
      <c r="O178" s="182"/>
      <c r="P178" s="183">
        <f>SUM(P179:P182)</f>
        <v>0</v>
      </c>
      <c r="Q178" s="182"/>
      <c r="R178" s="183">
        <f>SUM(R179:R182)</f>
        <v>0</v>
      </c>
      <c r="S178" s="182"/>
      <c r="T178" s="184">
        <f>SUM(T179:T182)</f>
        <v>0</v>
      </c>
      <c r="AR178" s="185" t="s">
        <v>178</v>
      </c>
      <c r="AT178" s="186" t="s">
        <v>74</v>
      </c>
      <c r="AU178" s="186" t="s">
        <v>24</v>
      </c>
      <c r="AY178" s="185" t="s">
        <v>149</v>
      </c>
      <c r="BK178" s="187">
        <f>SUM(BK179:BK182)</f>
        <v>0</v>
      </c>
    </row>
    <row r="179" spans="2:65" s="1" customFormat="1" ht="22.5" customHeight="1">
      <c r="B179" s="39"/>
      <c r="C179" s="191" t="s">
        <v>375</v>
      </c>
      <c r="D179" s="191" t="s">
        <v>152</v>
      </c>
      <c r="E179" s="192" t="s">
        <v>723</v>
      </c>
      <c r="F179" s="193" t="s">
        <v>891</v>
      </c>
      <c r="G179" s="194" t="s">
        <v>716</v>
      </c>
      <c r="H179" s="195">
        <v>1</v>
      </c>
      <c r="I179" s="196"/>
      <c r="J179" s="197">
        <f>ROUND(I179*H179,2)</f>
        <v>0</v>
      </c>
      <c r="K179" s="193" t="s">
        <v>156</v>
      </c>
      <c r="L179" s="59"/>
      <c r="M179" s="198" t="s">
        <v>22</v>
      </c>
      <c r="N179" s="199" t="s">
        <v>46</v>
      </c>
      <c r="O179" s="40"/>
      <c r="P179" s="200">
        <f>O179*H179</f>
        <v>0</v>
      </c>
      <c r="Q179" s="200">
        <v>0</v>
      </c>
      <c r="R179" s="200">
        <f>Q179*H179</f>
        <v>0</v>
      </c>
      <c r="S179" s="200">
        <v>0</v>
      </c>
      <c r="T179" s="201">
        <f>S179*H179</f>
        <v>0</v>
      </c>
      <c r="AR179" s="22" t="s">
        <v>717</v>
      </c>
      <c r="AT179" s="22" t="s">
        <v>152</v>
      </c>
      <c r="AU179" s="22" t="s">
        <v>84</v>
      </c>
      <c r="AY179" s="22" t="s">
        <v>149</v>
      </c>
      <c r="BE179" s="202">
        <f>IF(N179="základní",J179,0)</f>
        <v>0</v>
      </c>
      <c r="BF179" s="202">
        <f>IF(N179="snížená",J179,0)</f>
        <v>0</v>
      </c>
      <c r="BG179" s="202">
        <f>IF(N179="zákl. přenesená",J179,0)</f>
        <v>0</v>
      </c>
      <c r="BH179" s="202">
        <f>IF(N179="sníž. přenesená",J179,0)</f>
        <v>0</v>
      </c>
      <c r="BI179" s="202">
        <f>IF(N179="nulová",J179,0)</f>
        <v>0</v>
      </c>
      <c r="BJ179" s="22" t="s">
        <v>24</v>
      </c>
      <c r="BK179" s="202">
        <f>ROUND(I179*H179,2)</f>
        <v>0</v>
      </c>
      <c r="BL179" s="22" t="s">
        <v>717</v>
      </c>
      <c r="BM179" s="22" t="s">
        <v>892</v>
      </c>
    </row>
    <row r="180" spans="2:65" s="1" customFormat="1" ht="22.5" customHeight="1">
      <c r="B180" s="39"/>
      <c r="C180" s="191" t="s">
        <v>380</v>
      </c>
      <c r="D180" s="191" t="s">
        <v>152</v>
      </c>
      <c r="E180" s="192" t="s">
        <v>727</v>
      </c>
      <c r="F180" s="193" t="s">
        <v>728</v>
      </c>
      <c r="G180" s="194" t="s">
        <v>716</v>
      </c>
      <c r="H180" s="195">
        <v>1</v>
      </c>
      <c r="I180" s="196"/>
      <c r="J180" s="197">
        <f>ROUND(I180*H180,2)</f>
        <v>0</v>
      </c>
      <c r="K180" s="193" t="s">
        <v>156</v>
      </c>
      <c r="L180" s="59"/>
      <c r="M180" s="198" t="s">
        <v>22</v>
      </c>
      <c r="N180" s="199" t="s">
        <v>46</v>
      </c>
      <c r="O180" s="40"/>
      <c r="P180" s="200">
        <f>O180*H180</f>
        <v>0</v>
      </c>
      <c r="Q180" s="200">
        <v>0</v>
      </c>
      <c r="R180" s="200">
        <f>Q180*H180</f>
        <v>0</v>
      </c>
      <c r="S180" s="200">
        <v>0</v>
      </c>
      <c r="T180" s="201">
        <f>S180*H180</f>
        <v>0</v>
      </c>
      <c r="AR180" s="22" t="s">
        <v>717</v>
      </c>
      <c r="AT180" s="22" t="s">
        <v>152</v>
      </c>
      <c r="AU180" s="22" t="s">
        <v>84</v>
      </c>
      <c r="AY180" s="22" t="s">
        <v>149</v>
      </c>
      <c r="BE180" s="202">
        <f>IF(N180="základní",J180,0)</f>
        <v>0</v>
      </c>
      <c r="BF180" s="202">
        <f>IF(N180="snížená",J180,0)</f>
        <v>0</v>
      </c>
      <c r="BG180" s="202">
        <f>IF(N180="zákl. přenesená",J180,0)</f>
        <v>0</v>
      </c>
      <c r="BH180" s="202">
        <f>IF(N180="sníž. přenesená",J180,0)</f>
        <v>0</v>
      </c>
      <c r="BI180" s="202">
        <f>IF(N180="nulová",J180,0)</f>
        <v>0</v>
      </c>
      <c r="BJ180" s="22" t="s">
        <v>24</v>
      </c>
      <c r="BK180" s="202">
        <f>ROUND(I180*H180,2)</f>
        <v>0</v>
      </c>
      <c r="BL180" s="22" t="s">
        <v>717</v>
      </c>
      <c r="BM180" s="22" t="s">
        <v>893</v>
      </c>
    </row>
    <row r="181" spans="2:65" s="1" customFormat="1" ht="22.5" customHeight="1">
      <c r="B181" s="39"/>
      <c r="C181" s="191" t="s">
        <v>385</v>
      </c>
      <c r="D181" s="191" t="s">
        <v>152</v>
      </c>
      <c r="E181" s="192" t="s">
        <v>731</v>
      </c>
      <c r="F181" s="193" t="s">
        <v>894</v>
      </c>
      <c r="G181" s="194" t="s">
        <v>716</v>
      </c>
      <c r="H181" s="195">
        <v>1</v>
      </c>
      <c r="I181" s="196"/>
      <c r="J181" s="197">
        <f>ROUND(I181*H181,2)</f>
        <v>0</v>
      </c>
      <c r="K181" s="193" t="s">
        <v>156</v>
      </c>
      <c r="L181" s="59"/>
      <c r="M181" s="198" t="s">
        <v>22</v>
      </c>
      <c r="N181" s="199" t="s">
        <v>46</v>
      </c>
      <c r="O181" s="40"/>
      <c r="P181" s="200">
        <f>O181*H181</f>
        <v>0</v>
      </c>
      <c r="Q181" s="200">
        <v>0</v>
      </c>
      <c r="R181" s="200">
        <f>Q181*H181</f>
        <v>0</v>
      </c>
      <c r="S181" s="200">
        <v>0</v>
      </c>
      <c r="T181" s="201">
        <f>S181*H181</f>
        <v>0</v>
      </c>
      <c r="AR181" s="22" t="s">
        <v>717</v>
      </c>
      <c r="AT181" s="22" t="s">
        <v>152</v>
      </c>
      <c r="AU181" s="22" t="s">
        <v>84</v>
      </c>
      <c r="AY181" s="22" t="s">
        <v>149</v>
      </c>
      <c r="BE181" s="202">
        <f>IF(N181="základní",J181,0)</f>
        <v>0</v>
      </c>
      <c r="BF181" s="202">
        <f>IF(N181="snížená",J181,0)</f>
        <v>0</v>
      </c>
      <c r="BG181" s="202">
        <f>IF(N181="zákl. přenesená",J181,0)</f>
        <v>0</v>
      </c>
      <c r="BH181" s="202">
        <f>IF(N181="sníž. přenesená",J181,0)</f>
        <v>0</v>
      </c>
      <c r="BI181" s="202">
        <f>IF(N181="nulová",J181,0)</f>
        <v>0</v>
      </c>
      <c r="BJ181" s="22" t="s">
        <v>24</v>
      </c>
      <c r="BK181" s="202">
        <f>ROUND(I181*H181,2)</f>
        <v>0</v>
      </c>
      <c r="BL181" s="22" t="s">
        <v>717</v>
      </c>
      <c r="BM181" s="22" t="s">
        <v>895</v>
      </c>
    </row>
    <row r="182" spans="2:65" s="1" customFormat="1" ht="22.5" customHeight="1">
      <c r="B182" s="39"/>
      <c r="C182" s="191" t="s">
        <v>390</v>
      </c>
      <c r="D182" s="191" t="s">
        <v>152</v>
      </c>
      <c r="E182" s="192" t="s">
        <v>735</v>
      </c>
      <c r="F182" s="193" t="s">
        <v>736</v>
      </c>
      <c r="G182" s="194" t="s">
        <v>716</v>
      </c>
      <c r="H182" s="195">
        <v>1</v>
      </c>
      <c r="I182" s="196"/>
      <c r="J182" s="197">
        <f>ROUND(I182*H182,2)</f>
        <v>0</v>
      </c>
      <c r="K182" s="193" t="s">
        <v>156</v>
      </c>
      <c r="L182" s="59"/>
      <c r="M182" s="198" t="s">
        <v>22</v>
      </c>
      <c r="N182" s="241" t="s">
        <v>46</v>
      </c>
      <c r="O182" s="242"/>
      <c r="P182" s="243">
        <f>O182*H182</f>
        <v>0</v>
      </c>
      <c r="Q182" s="243">
        <v>0</v>
      </c>
      <c r="R182" s="243">
        <f>Q182*H182</f>
        <v>0</v>
      </c>
      <c r="S182" s="243">
        <v>0</v>
      </c>
      <c r="T182" s="244">
        <f>S182*H182</f>
        <v>0</v>
      </c>
      <c r="AR182" s="22" t="s">
        <v>717</v>
      </c>
      <c r="AT182" s="22" t="s">
        <v>152</v>
      </c>
      <c r="AU182" s="22" t="s">
        <v>84</v>
      </c>
      <c r="AY182" s="22" t="s">
        <v>149</v>
      </c>
      <c r="BE182" s="202">
        <f>IF(N182="základní",J182,0)</f>
        <v>0</v>
      </c>
      <c r="BF182" s="202">
        <f>IF(N182="snížená",J182,0)</f>
        <v>0</v>
      </c>
      <c r="BG182" s="202">
        <f>IF(N182="zákl. přenesená",J182,0)</f>
        <v>0</v>
      </c>
      <c r="BH182" s="202">
        <f>IF(N182="sníž. přenesená",J182,0)</f>
        <v>0</v>
      </c>
      <c r="BI182" s="202">
        <f>IF(N182="nulová",J182,0)</f>
        <v>0</v>
      </c>
      <c r="BJ182" s="22" t="s">
        <v>24</v>
      </c>
      <c r="BK182" s="202">
        <f>ROUND(I182*H182,2)</f>
        <v>0</v>
      </c>
      <c r="BL182" s="22" t="s">
        <v>717</v>
      </c>
      <c r="BM182" s="22" t="s">
        <v>896</v>
      </c>
    </row>
    <row r="183" spans="2:12" s="1" customFormat="1" ht="6.95" customHeight="1">
      <c r="B183" s="54"/>
      <c r="C183" s="55"/>
      <c r="D183" s="55"/>
      <c r="E183" s="55"/>
      <c r="F183" s="55"/>
      <c r="G183" s="55"/>
      <c r="H183" s="55"/>
      <c r="I183" s="137"/>
      <c r="J183" s="55"/>
      <c r="K183" s="55"/>
      <c r="L183" s="59"/>
    </row>
  </sheetData>
  <sheetProtection password="CC35" sheet="1" objects="1" scenarios="1" formatCells="0" formatColumns="0" formatRows="0" sort="0" autoFilter="0"/>
  <autoFilter ref="C92:K182"/>
  <mergeCells count="9">
    <mergeCell ref="E83:H83"/>
    <mergeCell ref="E85:H85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92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97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9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9"/>
      <c r="B1" s="110"/>
      <c r="C1" s="110"/>
      <c r="D1" s="111" t="s">
        <v>1</v>
      </c>
      <c r="E1" s="110"/>
      <c r="F1" s="112" t="s">
        <v>94</v>
      </c>
      <c r="G1" s="371" t="s">
        <v>95</v>
      </c>
      <c r="H1" s="371"/>
      <c r="I1" s="113"/>
      <c r="J1" s="112" t="s">
        <v>96</v>
      </c>
      <c r="K1" s="111" t="s">
        <v>97</v>
      </c>
      <c r="L1" s="112" t="s">
        <v>98</v>
      </c>
      <c r="M1" s="112"/>
      <c r="N1" s="112"/>
      <c r="O1" s="112"/>
      <c r="P1" s="112"/>
      <c r="Q1" s="112"/>
      <c r="R1" s="112"/>
      <c r="S1" s="112"/>
      <c r="T1" s="112"/>
      <c r="U1" s="18"/>
      <c r="V1" s="18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</row>
    <row r="2" spans="3:46" ht="36.95" customHeight="1">
      <c r="L2" s="363"/>
      <c r="M2" s="363"/>
      <c r="N2" s="363"/>
      <c r="O2" s="363"/>
      <c r="P2" s="363"/>
      <c r="Q2" s="363"/>
      <c r="R2" s="363"/>
      <c r="S2" s="363"/>
      <c r="T2" s="363"/>
      <c r="U2" s="363"/>
      <c r="V2" s="363"/>
      <c r="AT2" s="22" t="s">
        <v>90</v>
      </c>
    </row>
    <row r="3" spans="2:46" ht="6.95" customHeight="1">
      <c r="B3" s="23"/>
      <c r="C3" s="24"/>
      <c r="D3" s="24"/>
      <c r="E3" s="24"/>
      <c r="F3" s="24"/>
      <c r="G3" s="24"/>
      <c r="H3" s="24"/>
      <c r="I3" s="114"/>
      <c r="J3" s="24"/>
      <c r="K3" s="25"/>
      <c r="AT3" s="22" t="s">
        <v>84</v>
      </c>
    </row>
    <row r="4" spans="2:46" ht="36.95" customHeight="1">
      <c r="B4" s="26"/>
      <c r="C4" s="27"/>
      <c r="D4" s="28" t="s">
        <v>99</v>
      </c>
      <c r="E4" s="27"/>
      <c r="F4" s="27"/>
      <c r="G4" s="27"/>
      <c r="H4" s="27"/>
      <c r="I4" s="115"/>
      <c r="J4" s="27"/>
      <c r="K4" s="29"/>
      <c r="M4" s="30" t="s">
        <v>12</v>
      </c>
      <c r="AT4" s="22" t="s">
        <v>6</v>
      </c>
    </row>
    <row r="5" spans="2:11" ht="6.95" customHeight="1">
      <c r="B5" s="26"/>
      <c r="C5" s="27"/>
      <c r="D5" s="27"/>
      <c r="E5" s="27"/>
      <c r="F5" s="27"/>
      <c r="G5" s="27"/>
      <c r="H5" s="27"/>
      <c r="I5" s="115"/>
      <c r="J5" s="27"/>
      <c r="K5" s="29"/>
    </row>
    <row r="6" spans="2:11" ht="13.5">
      <c r="B6" s="26"/>
      <c r="C6" s="27"/>
      <c r="D6" s="35" t="s">
        <v>18</v>
      </c>
      <c r="E6" s="27"/>
      <c r="F6" s="27"/>
      <c r="G6" s="27"/>
      <c r="H6" s="27"/>
      <c r="I6" s="115"/>
      <c r="J6" s="27"/>
      <c r="K6" s="29"/>
    </row>
    <row r="7" spans="2:11" ht="22.5" customHeight="1">
      <c r="B7" s="26"/>
      <c r="C7" s="27"/>
      <c r="D7" s="27"/>
      <c r="E7" s="364" t="str">
        <f>'Rekapitulace stavby'!K6</f>
        <v>Zlepšení praktické připravenosti technických oborů</v>
      </c>
      <c r="F7" s="365"/>
      <c r="G7" s="365"/>
      <c r="H7" s="365"/>
      <c r="I7" s="115"/>
      <c r="J7" s="27"/>
      <c r="K7" s="29"/>
    </row>
    <row r="8" spans="2:11" s="1" customFormat="1" ht="13.5">
      <c r="B8" s="39"/>
      <c r="C8" s="40"/>
      <c r="D8" s="35" t="s">
        <v>100</v>
      </c>
      <c r="E8" s="40"/>
      <c r="F8" s="40"/>
      <c r="G8" s="40"/>
      <c r="H8" s="40"/>
      <c r="I8" s="116"/>
      <c r="J8" s="40"/>
      <c r="K8" s="43"/>
    </row>
    <row r="9" spans="2:11" s="1" customFormat="1" ht="36.95" customHeight="1">
      <c r="B9" s="39"/>
      <c r="C9" s="40"/>
      <c r="D9" s="40"/>
      <c r="E9" s="366" t="s">
        <v>897</v>
      </c>
      <c r="F9" s="367"/>
      <c r="G9" s="367"/>
      <c r="H9" s="367"/>
      <c r="I9" s="116"/>
      <c r="J9" s="40"/>
      <c r="K9" s="43"/>
    </row>
    <row r="10" spans="2:11" s="1" customFormat="1" ht="13.5">
      <c r="B10" s="39"/>
      <c r="C10" s="40"/>
      <c r="D10" s="40"/>
      <c r="E10" s="40"/>
      <c r="F10" s="40"/>
      <c r="G10" s="40"/>
      <c r="H10" s="40"/>
      <c r="I10" s="116"/>
      <c r="J10" s="40"/>
      <c r="K10" s="43"/>
    </row>
    <row r="11" spans="2:11" s="1" customFormat="1" ht="14.45" customHeight="1">
      <c r="B11" s="39"/>
      <c r="C11" s="40"/>
      <c r="D11" s="35" t="s">
        <v>21</v>
      </c>
      <c r="E11" s="40"/>
      <c r="F11" s="33" t="s">
        <v>22</v>
      </c>
      <c r="G11" s="40"/>
      <c r="H11" s="40"/>
      <c r="I11" s="117" t="s">
        <v>23</v>
      </c>
      <c r="J11" s="33" t="s">
        <v>22</v>
      </c>
      <c r="K11" s="43"/>
    </row>
    <row r="12" spans="2:11" s="1" customFormat="1" ht="14.45" customHeight="1">
      <c r="B12" s="39"/>
      <c r="C12" s="40"/>
      <c r="D12" s="35" t="s">
        <v>25</v>
      </c>
      <c r="E12" s="40"/>
      <c r="F12" s="33" t="s">
        <v>26</v>
      </c>
      <c r="G12" s="40"/>
      <c r="H12" s="40"/>
      <c r="I12" s="117" t="s">
        <v>27</v>
      </c>
      <c r="J12" s="118" t="str">
        <f>'Rekapitulace stavby'!AN8</f>
        <v>13. 11. 2016</v>
      </c>
      <c r="K12" s="43"/>
    </row>
    <row r="13" spans="2:11" s="1" customFormat="1" ht="10.9" customHeight="1">
      <c r="B13" s="39"/>
      <c r="C13" s="40"/>
      <c r="D13" s="40"/>
      <c r="E13" s="40"/>
      <c r="F13" s="40"/>
      <c r="G13" s="40"/>
      <c r="H13" s="40"/>
      <c r="I13" s="116"/>
      <c r="J13" s="40"/>
      <c r="K13" s="43"/>
    </row>
    <row r="14" spans="2:11" s="1" customFormat="1" ht="14.45" customHeight="1">
      <c r="B14" s="39"/>
      <c r="C14" s="40"/>
      <c r="D14" s="35" t="s">
        <v>31</v>
      </c>
      <c r="E14" s="40"/>
      <c r="F14" s="40"/>
      <c r="G14" s="40"/>
      <c r="H14" s="40"/>
      <c r="I14" s="117" t="s">
        <v>32</v>
      </c>
      <c r="J14" s="33" t="s">
        <v>22</v>
      </c>
      <c r="K14" s="43"/>
    </row>
    <row r="15" spans="2:11" s="1" customFormat="1" ht="18" customHeight="1">
      <c r="B15" s="39"/>
      <c r="C15" s="40"/>
      <c r="D15" s="40"/>
      <c r="E15" s="33" t="s">
        <v>33</v>
      </c>
      <c r="F15" s="40"/>
      <c r="G15" s="40"/>
      <c r="H15" s="40"/>
      <c r="I15" s="117" t="s">
        <v>34</v>
      </c>
      <c r="J15" s="33" t="s">
        <v>22</v>
      </c>
      <c r="K15" s="43"/>
    </row>
    <row r="16" spans="2:11" s="1" customFormat="1" ht="6.95" customHeight="1">
      <c r="B16" s="39"/>
      <c r="C16" s="40"/>
      <c r="D16" s="40"/>
      <c r="E16" s="40"/>
      <c r="F16" s="40"/>
      <c r="G16" s="40"/>
      <c r="H16" s="40"/>
      <c r="I16" s="116"/>
      <c r="J16" s="40"/>
      <c r="K16" s="43"/>
    </row>
    <row r="17" spans="2:11" s="1" customFormat="1" ht="14.45" customHeight="1">
      <c r="B17" s="39"/>
      <c r="C17" s="40"/>
      <c r="D17" s="35" t="s">
        <v>35</v>
      </c>
      <c r="E17" s="40"/>
      <c r="F17" s="40"/>
      <c r="G17" s="40"/>
      <c r="H17" s="40"/>
      <c r="I17" s="117" t="s">
        <v>32</v>
      </c>
      <c r="J17" s="33" t="str">
        <f>IF('Rekapitulace stavby'!AN13="Vyplň údaj","",IF('Rekapitulace stavby'!AN13="","",'Rekapitulace stavby'!AN13))</f>
        <v/>
      </c>
      <c r="K17" s="43"/>
    </row>
    <row r="18" spans="2:11" s="1" customFormat="1" ht="18" customHeight="1">
      <c r="B18" s="39"/>
      <c r="C18" s="40"/>
      <c r="D18" s="40"/>
      <c r="E18" s="33" t="str">
        <f>IF('Rekapitulace stavby'!E14="Vyplň údaj","",IF('Rekapitulace stavby'!E14="","",'Rekapitulace stavby'!E14))</f>
        <v/>
      </c>
      <c r="F18" s="40"/>
      <c r="G18" s="40"/>
      <c r="H18" s="40"/>
      <c r="I18" s="117" t="s">
        <v>34</v>
      </c>
      <c r="J18" s="33" t="str">
        <f>IF('Rekapitulace stavby'!AN14="Vyplň údaj","",IF('Rekapitulace stavby'!AN14="","",'Rekapitulace stavby'!AN14))</f>
        <v/>
      </c>
      <c r="K18" s="43"/>
    </row>
    <row r="19" spans="2:11" s="1" customFormat="1" ht="6.95" customHeight="1">
      <c r="B19" s="39"/>
      <c r="C19" s="40"/>
      <c r="D19" s="40"/>
      <c r="E19" s="40"/>
      <c r="F19" s="40"/>
      <c r="G19" s="40"/>
      <c r="H19" s="40"/>
      <c r="I19" s="116"/>
      <c r="J19" s="40"/>
      <c r="K19" s="43"/>
    </row>
    <row r="20" spans="2:11" s="1" customFormat="1" ht="14.45" customHeight="1">
      <c r="B20" s="39"/>
      <c r="C20" s="40"/>
      <c r="D20" s="35" t="s">
        <v>37</v>
      </c>
      <c r="E20" s="40"/>
      <c r="F20" s="40"/>
      <c r="G20" s="40"/>
      <c r="H20" s="40"/>
      <c r="I20" s="117" t="s">
        <v>32</v>
      </c>
      <c r="J20" s="33" t="s">
        <v>22</v>
      </c>
      <c r="K20" s="43"/>
    </row>
    <row r="21" spans="2:11" s="1" customFormat="1" ht="18" customHeight="1">
      <c r="B21" s="39"/>
      <c r="C21" s="40"/>
      <c r="D21" s="40"/>
      <c r="E21" s="33" t="s">
        <v>38</v>
      </c>
      <c r="F21" s="40"/>
      <c r="G21" s="40"/>
      <c r="H21" s="40"/>
      <c r="I21" s="117" t="s">
        <v>34</v>
      </c>
      <c r="J21" s="33" t="s">
        <v>22</v>
      </c>
      <c r="K21" s="43"/>
    </row>
    <row r="22" spans="2:11" s="1" customFormat="1" ht="6.95" customHeight="1">
      <c r="B22" s="39"/>
      <c r="C22" s="40"/>
      <c r="D22" s="40"/>
      <c r="E22" s="40"/>
      <c r="F22" s="40"/>
      <c r="G22" s="40"/>
      <c r="H22" s="40"/>
      <c r="I22" s="116"/>
      <c r="J22" s="40"/>
      <c r="K22" s="43"/>
    </row>
    <row r="23" spans="2:11" s="1" customFormat="1" ht="14.45" customHeight="1">
      <c r="B23" s="39"/>
      <c r="C23" s="40"/>
      <c r="D23" s="35" t="s">
        <v>40</v>
      </c>
      <c r="E23" s="40"/>
      <c r="F23" s="40"/>
      <c r="G23" s="40"/>
      <c r="H23" s="40"/>
      <c r="I23" s="116"/>
      <c r="J23" s="40"/>
      <c r="K23" s="43"/>
    </row>
    <row r="24" spans="2:11" s="6" customFormat="1" ht="22.5" customHeight="1">
      <c r="B24" s="119"/>
      <c r="C24" s="120"/>
      <c r="D24" s="120"/>
      <c r="E24" s="333" t="s">
        <v>22</v>
      </c>
      <c r="F24" s="333"/>
      <c r="G24" s="333"/>
      <c r="H24" s="333"/>
      <c r="I24" s="121"/>
      <c r="J24" s="120"/>
      <c r="K24" s="122"/>
    </row>
    <row r="25" spans="2:11" s="1" customFormat="1" ht="6.95" customHeight="1">
      <c r="B25" s="39"/>
      <c r="C25" s="40"/>
      <c r="D25" s="40"/>
      <c r="E25" s="40"/>
      <c r="F25" s="40"/>
      <c r="G25" s="40"/>
      <c r="H25" s="40"/>
      <c r="I25" s="116"/>
      <c r="J25" s="40"/>
      <c r="K25" s="43"/>
    </row>
    <row r="26" spans="2:11" s="1" customFormat="1" ht="6.95" customHeight="1">
      <c r="B26" s="39"/>
      <c r="C26" s="40"/>
      <c r="D26" s="83"/>
      <c r="E26" s="83"/>
      <c r="F26" s="83"/>
      <c r="G26" s="83"/>
      <c r="H26" s="83"/>
      <c r="I26" s="123"/>
      <c r="J26" s="83"/>
      <c r="K26" s="124"/>
    </row>
    <row r="27" spans="2:11" s="1" customFormat="1" ht="25.35" customHeight="1">
      <c r="B27" s="39"/>
      <c r="C27" s="40"/>
      <c r="D27" s="125" t="s">
        <v>41</v>
      </c>
      <c r="E27" s="40"/>
      <c r="F27" s="40"/>
      <c r="G27" s="40"/>
      <c r="H27" s="40"/>
      <c r="I27" s="116"/>
      <c r="J27" s="126">
        <f>ROUND(J78,2)</f>
        <v>0</v>
      </c>
      <c r="K27" s="43"/>
    </row>
    <row r="28" spans="2:11" s="1" customFormat="1" ht="6.95" customHeight="1">
      <c r="B28" s="39"/>
      <c r="C28" s="40"/>
      <c r="D28" s="83"/>
      <c r="E28" s="83"/>
      <c r="F28" s="83"/>
      <c r="G28" s="83"/>
      <c r="H28" s="83"/>
      <c r="I28" s="123"/>
      <c r="J28" s="83"/>
      <c r="K28" s="124"/>
    </row>
    <row r="29" spans="2:11" s="1" customFormat="1" ht="14.45" customHeight="1">
      <c r="B29" s="39"/>
      <c r="C29" s="40"/>
      <c r="D29" s="40"/>
      <c r="E29" s="40"/>
      <c r="F29" s="44" t="s">
        <v>43</v>
      </c>
      <c r="G29" s="40"/>
      <c r="H29" s="40"/>
      <c r="I29" s="127" t="s">
        <v>42</v>
      </c>
      <c r="J29" s="44" t="s">
        <v>44</v>
      </c>
      <c r="K29" s="43"/>
    </row>
    <row r="30" spans="2:11" s="1" customFormat="1" ht="14.45" customHeight="1">
      <c r="B30" s="39"/>
      <c r="C30" s="40"/>
      <c r="D30" s="47" t="s">
        <v>45</v>
      </c>
      <c r="E30" s="47" t="s">
        <v>46</v>
      </c>
      <c r="F30" s="128">
        <f>ROUND(SUM(BE78:BE96),2)</f>
        <v>0</v>
      </c>
      <c r="G30" s="40"/>
      <c r="H30" s="40"/>
      <c r="I30" s="129">
        <v>0.21</v>
      </c>
      <c r="J30" s="128">
        <f>ROUND(ROUND((SUM(BE78:BE96)),2)*I30,2)</f>
        <v>0</v>
      </c>
      <c r="K30" s="43"/>
    </row>
    <row r="31" spans="2:11" s="1" customFormat="1" ht="14.45" customHeight="1">
      <c r="B31" s="39"/>
      <c r="C31" s="40"/>
      <c r="D31" s="40"/>
      <c r="E31" s="47" t="s">
        <v>47</v>
      </c>
      <c r="F31" s="128">
        <f>ROUND(SUM(BF78:BF96),2)</f>
        <v>0</v>
      </c>
      <c r="G31" s="40"/>
      <c r="H31" s="40"/>
      <c r="I31" s="129">
        <v>0.15</v>
      </c>
      <c r="J31" s="128">
        <f>ROUND(ROUND((SUM(BF78:BF96)),2)*I31,2)</f>
        <v>0</v>
      </c>
      <c r="K31" s="43"/>
    </row>
    <row r="32" spans="2:11" s="1" customFormat="1" ht="14.45" customHeight="1" hidden="1">
      <c r="B32" s="39"/>
      <c r="C32" s="40"/>
      <c r="D32" s="40"/>
      <c r="E32" s="47" t="s">
        <v>48</v>
      </c>
      <c r="F32" s="128">
        <f>ROUND(SUM(BG78:BG96),2)</f>
        <v>0</v>
      </c>
      <c r="G32" s="40"/>
      <c r="H32" s="40"/>
      <c r="I32" s="129">
        <v>0.21</v>
      </c>
      <c r="J32" s="128">
        <v>0</v>
      </c>
      <c r="K32" s="43"/>
    </row>
    <row r="33" spans="2:11" s="1" customFormat="1" ht="14.45" customHeight="1" hidden="1">
      <c r="B33" s="39"/>
      <c r="C33" s="40"/>
      <c r="D33" s="40"/>
      <c r="E33" s="47" t="s">
        <v>49</v>
      </c>
      <c r="F33" s="128">
        <f>ROUND(SUM(BH78:BH96),2)</f>
        <v>0</v>
      </c>
      <c r="G33" s="40"/>
      <c r="H33" s="40"/>
      <c r="I33" s="129">
        <v>0.15</v>
      </c>
      <c r="J33" s="128">
        <v>0</v>
      </c>
      <c r="K33" s="43"/>
    </row>
    <row r="34" spans="2:11" s="1" customFormat="1" ht="14.45" customHeight="1" hidden="1">
      <c r="B34" s="39"/>
      <c r="C34" s="40"/>
      <c r="D34" s="40"/>
      <c r="E34" s="47" t="s">
        <v>50</v>
      </c>
      <c r="F34" s="128">
        <f>ROUND(SUM(BI78:BI96),2)</f>
        <v>0</v>
      </c>
      <c r="G34" s="40"/>
      <c r="H34" s="40"/>
      <c r="I34" s="129">
        <v>0</v>
      </c>
      <c r="J34" s="128">
        <v>0</v>
      </c>
      <c r="K34" s="43"/>
    </row>
    <row r="35" spans="2:11" s="1" customFormat="1" ht="6.95" customHeight="1">
      <c r="B35" s="39"/>
      <c r="C35" s="40"/>
      <c r="D35" s="40"/>
      <c r="E35" s="40"/>
      <c r="F35" s="40"/>
      <c r="G35" s="40"/>
      <c r="H35" s="40"/>
      <c r="I35" s="116"/>
      <c r="J35" s="40"/>
      <c r="K35" s="43"/>
    </row>
    <row r="36" spans="2:11" s="1" customFormat="1" ht="25.35" customHeight="1">
      <c r="B36" s="39"/>
      <c r="C36" s="130"/>
      <c r="D36" s="131" t="s">
        <v>51</v>
      </c>
      <c r="E36" s="77"/>
      <c r="F36" s="77"/>
      <c r="G36" s="132" t="s">
        <v>52</v>
      </c>
      <c r="H36" s="133" t="s">
        <v>53</v>
      </c>
      <c r="I36" s="134"/>
      <c r="J36" s="135">
        <f>SUM(J27:J34)</f>
        <v>0</v>
      </c>
      <c r="K36" s="136"/>
    </row>
    <row r="37" spans="2:11" s="1" customFormat="1" ht="14.45" customHeight="1">
      <c r="B37" s="54"/>
      <c r="C37" s="55"/>
      <c r="D37" s="55"/>
      <c r="E37" s="55"/>
      <c r="F37" s="55"/>
      <c r="G37" s="55"/>
      <c r="H37" s="55"/>
      <c r="I37" s="137"/>
      <c r="J37" s="55"/>
      <c r="K37" s="56"/>
    </row>
    <row r="41" spans="2:11" s="1" customFormat="1" ht="6.95" customHeight="1">
      <c r="B41" s="138"/>
      <c r="C41" s="139"/>
      <c r="D41" s="139"/>
      <c r="E41" s="139"/>
      <c r="F41" s="139"/>
      <c r="G41" s="139"/>
      <c r="H41" s="139"/>
      <c r="I41" s="140"/>
      <c r="J41" s="139"/>
      <c r="K41" s="141"/>
    </row>
    <row r="42" spans="2:11" s="1" customFormat="1" ht="36.95" customHeight="1">
      <c r="B42" s="39"/>
      <c r="C42" s="28" t="s">
        <v>102</v>
      </c>
      <c r="D42" s="40"/>
      <c r="E42" s="40"/>
      <c r="F42" s="40"/>
      <c r="G42" s="40"/>
      <c r="H42" s="40"/>
      <c r="I42" s="116"/>
      <c r="J42" s="40"/>
      <c r="K42" s="43"/>
    </row>
    <row r="43" spans="2:11" s="1" customFormat="1" ht="6.95" customHeight="1">
      <c r="B43" s="39"/>
      <c r="C43" s="40"/>
      <c r="D43" s="40"/>
      <c r="E43" s="40"/>
      <c r="F43" s="40"/>
      <c r="G43" s="40"/>
      <c r="H43" s="40"/>
      <c r="I43" s="116"/>
      <c r="J43" s="40"/>
      <c r="K43" s="43"/>
    </row>
    <row r="44" spans="2:11" s="1" customFormat="1" ht="14.45" customHeight="1">
      <c r="B44" s="39"/>
      <c r="C44" s="35" t="s">
        <v>18</v>
      </c>
      <c r="D44" s="40"/>
      <c r="E44" s="40"/>
      <c r="F44" s="40"/>
      <c r="G44" s="40"/>
      <c r="H44" s="40"/>
      <c r="I44" s="116"/>
      <c r="J44" s="40"/>
      <c r="K44" s="43"/>
    </row>
    <row r="45" spans="2:11" s="1" customFormat="1" ht="22.5" customHeight="1">
      <c r="B45" s="39"/>
      <c r="C45" s="40"/>
      <c r="D45" s="40"/>
      <c r="E45" s="364" t="str">
        <f>E7</f>
        <v>Zlepšení praktické připravenosti technických oborů</v>
      </c>
      <c r="F45" s="365"/>
      <c r="G45" s="365"/>
      <c r="H45" s="365"/>
      <c r="I45" s="116"/>
      <c r="J45" s="40"/>
      <c r="K45" s="43"/>
    </row>
    <row r="46" spans="2:11" s="1" customFormat="1" ht="14.45" customHeight="1">
      <c r="B46" s="39"/>
      <c r="C46" s="35" t="s">
        <v>100</v>
      </c>
      <c r="D46" s="40"/>
      <c r="E46" s="40"/>
      <c r="F46" s="40"/>
      <c r="G46" s="40"/>
      <c r="H46" s="40"/>
      <c r="I46" s="116"/>
      <c r="J46" s="40"/>
      <c r="K46" s="43"/>
    </row>
    <row r="47" spans="2:11" s="1" customFormat="1" ht="23.25" customHeight="1">
      <c r="B47" s="39"/>
      <c r="C47" s="40"/>
      <c r="D47" s="40"/>
      <c r="E47" s="366" t="str">
        <f>E9</f>
        <v>HRONOV 3 - SO-03-Sadové úpravy</v>
      </c>
      <c r="F47" s="367"/>
      <c r="G47" s="367"/>
      <c r="H47" s="367"/>
      <c r="I47" s="116"/>
      <c r="J47" s="40"/>
      <c r="K47" s="43"/>
    </row>
    <row r="48" spans="2:11" s="1" customFormat="1" ht="6.95" customHeight="1">
      <c r="B48" s="39"/>
      <c r="C48" s="40"/>
      <c r="D48" s="40"/>
      <c r="E48" s="40"/>
      <c r="F48" s="40"/>
      <c r="G48" s="40"/>
      <c r="H48" s="40"/>
      <c r="I48" s="116"/>
      <c r="J48" s="40"/>
      <c r="K48" s="43"/>
    </row>
    <row r="49" spans="2:11" s="1" customFormat="1" ht="18" customHeight="1">
      <c r="B49" s="39"/>
      <c r="C49" s="35" t="s">
        <v>25</v>
      </c>
      <c r="D49" s="40"/>
      <c r="E49" s="40"/>
      <c r="F49" s="33" t="str">
        <f>F12</f>
        <v xml:space="preserve">SPŠ Hronov,Vrchlického 538 </v>
      </c>
      <c r="G49" s="40"/>
      <c r="H49" s="40"/>
      <c r="I49" s="117" t="s">
        <v>27</v>
      </c>
      <c r="J49" s="118" t="str">
        <f>IF(J12="","",J12)</f>
        <v>13. 11. 2016</v>
      </c>
      <c r="K49" s="43"/>
    </row>
    <row r="50" spans="2:11" s="1" customFormat="1" ht="6.95" customHeight="1">
      <c r="B50" s="39"/>
      <c r="C50" s="40"/>
      <c r="D50" s="40"/>
      <c r="E50" s="40"/>
      <c r="F50" s="40"/>
      <c r="G50" s="40"/>
      <c r="H50" s="40"/>
      <c r="I50" s="116"/>
      <c r="J50" s="40"/>
      <c r="K50" s="43"/>
    </row>
    <row r="51" spans="2:11" s="1" customFormat="1" ht="13.5">
      <c r="B51" s="39"/>
      <c r="C51" s="35" t="s">
        <v>31</v>
      </c>
      <c r="D51" s="40"/>
      <c r="E51" s="40"/>
      <c r="F51" s="33" t="str">
        <f>E15</f>
        <v>Královéhradecký kraj  Pivovarské nám.1245</v>
      </c>
      <c r="G51" s="40"/>
      <c r="H51" s="40"/>
      <c r="I51" s="117" t="s">
        <v>37</v>
      </c>
      <c r="J51" s="33" t="str">
        <f>E21</f>
        <v>Obchodní projekt Hradec Králové v.o.s.</v>
      </c>
      <c r="K51" s="43"/>
    </row>
    <row r="52" spans="2:11" s="1" customFormat="1" ht="14.45" customHeight="1">
      <c r="B52" s="39"/>
      <c r="C52" s="35" t="s">
        <v>35</v>
      </c>
      <c r="D52" s="40"/>
      <c r="E52" s="40"/>
      <c r="F52" s="33" t="str">
        <f>IF(E18="","",E18)</f>
        <v/>
      </c>
      <c r="G52" s="40"/>
      <c r="H52" s="40"/>
      <c r="I52" s="116"/>
      <c r="J52" s="40"/>
      <c r="K52" s="43"/>
    </row>
    <row r="53" spans="2:11" s="1" customFormat="1" ht="10.35" customHeight="1">
      <c r="B53" s="39"/>
      <c r="C53" s="40"/>
      <c r="D53" s="40"/>
      <c r="E53" s="40"/>
      <c r="F53" s="40"/>
      <c r="G53" s="40"/>
      <c r="H53" s="40"/>
      <c r="I53" s="116"/>
      <c r="J53" s="40"/>
      <c r="K53" s="43"/>
    </row>
    <row r="54" spans="2:11" s="1" customFormat="1" ht="29.25" customHeight="1">
      <c r="B54" s="39"/>
      <c r="C54" s="142" t="s">
        <v>103</v>
      </c>
      <c r="D54" s="130"/>
      <c r="E54" s="130"/>
      <c r="F54" s="130"/>
      <c r="G54" s="130"/>
      <c r="H54" s="130"/>
      <c r="I54" s="143"/>
      <c r="J54" s="144" t="s">
        <v>104</v>
      </c>
      <c r="K54" s="145"/>
    </row>
    <row r="55" spans="2:11" s="1" customFormat="1" ht="10.35" customHeight="1">
      <c r="B55" s="39"/>
      <c r="C55" s="40"/>
      <c r="D55" s="40"/>
      <c r="E55" s="40"/>
      <c r="F55" s="40"/>
      <c r="G55" s="40"/>
      <c r="H55" s="40"/>
      <c r="I55" s="116"/>
      <c r="J55" s="40"/>
      <c r="K55" s="43"/>
    </row>
    <row r="56" spans="2:47" s="1" customFormat="1" ht="29.25" customHeight="1">
      <c r="B56" s="39"/>
      <c r="C56" s="146" t="s">
        <v>105</v>
      </c>
      <c r="D56" s="40"/>
      <c r="E56" s="40"/>
      <c r="F56" s="40"/>
      <c r="G56" s="40"/>
      <c r="H56" s="40"/>
      <c r="I56" s="116"/>
      <c r="J56" s="126">
        <f>J78</f>
        <v>0</v>
      </c>
      <c r="K56" s="43"/>
      <c r="AU56" s="22" t="s">
        <v>106</v>
      </c>
    </row>
    <row r="57" spans="2:11" s="7" customFormat="1" ht="24.95" customHeight="1">
      <c r="B57" s="147"/>
      <c r="C57" s="148"/>
      <c r="D57" s="149" t="s">
        <v>107</v>
      </c>
      <c r="E57" s="150"/>
      <c r="F57" s="150"/>
      <c r="G57" s="150"/>
      <c r="H57" s="150"/>
      <c r="I57" s="151"/>
      <c r="J57" s="152">
        <f>J79</f>
        <v>0</v>
      </c>
      <c r="K57" s="153"/>
    </row>
    <row r="58" spans="2:11" s="8" customFormat="1" ht="19.9" customHeight="1">
      <c r="B58" s="154"/>
      <c r="C58" s="155"/>
      <c r="D58" s="156" t="s">
        <v>898</v>
      </c>
      <c r="E58" s="157"/>
      <c r="F58" s="157"/>
      <c r="G58" s="157"/>
      <c r="H58" s="157"/>
      <c r="I58" s="158"/>
      <c r="J58" s="159">
        <f>J80</f>
        <v>0</v>
      </c>
      <c r="K58" s="160"/>
    </row>
    <row r="59" spans="2:11" s="1" customFormat="1" ht="21.75" customHeight="1">
      <c r="B59" s="39"/>
      <c r="C59" s="40"/>
      <c r="D59" s="40"/>
      <c r="E59" s="40"/>
      <c r="F59" s="40"/>
      <c r="G59" s="40"/>
      <c r="H59" s="40"/>
      <c r="I59" s="116"/>
      <c r="J59" s="40"/>
      <c r="K59" s="43"/>
    </row>
    <row r="60" spans="2:11" s="1" customFormat="1" ht="6.95" customHeight="1">
      <c r="B60" s="54"/>
      <c r="C60" s="55"/>
      <c r="D60" s="55"/>
      <c r="E60" s="55"/>
      <c r="F60" s="55"/>
      <c r="G60" s="55"/>
      <c r="H60" s="55"/>
      <c r="I60" s="137"/>
      <c r="J60" s="55"/>
      <c r="K60" s="56"/>
    </row>
    <row r="64" spans="2:12" s="1" customFormat="1" ht="6.95" customHeight="1">
      <c r="B64" s="57"/>
      <c r="C64" s="58"/>
      <c r="D64" s="58"/>
      <c r="E64" s="58"/>
      <c r="F64" s="58"/>
      <c r="G64" s="58"/>
      <c r="H64" s="58"/>
      <c r="I64" s="140"/>
      <c r="J64" s="58"/>
      <c r="K64" s="58"/>
      <c r="L64" s="59"/>
    </row>
    <row r="65" spans="2:12" s="1" customFormat="1" ht="36.95" customHeight="1">
      <c r="B65" s="39"/>
      <c r="C65" s="60" t="s">
        <v>133</v>
      </c>
      <c r="D65" s="61"/>
      <c r="E65" s="61"/>
      <c r="F65" s="61"/>
      <c r="G65" s="61"/>
      <c r="H65" s="61"/>
      <c r="I65" s="161"/>
      <c r="J65" s="61"/>
      <c r="K65" s="61"/>
      <c r="L65" s="59"/>
    </row>
    <row r="66" spans="2:12" s="1" customFormat="1" ht="6.95" customHeight="1">
      <c r="B66" s="39"/>
      <c r="C66" s="61"/>
      <c r="D66" s="61"/>
      <c r="E66" s="61"/>
      <c r="F66" s="61"/>
      <c r="G66" s="61"/>
      <c r="H66" s="61"/>
      <c r="I66" s="161"/>
      <c r="J66" s="61"/>
      <c r="K66" s="61"/>
      <c r="L66" s="59"/>
    </row>
    <row r="67" spans="2:12" s="1" customFormat="1" ht="14.45" customHeight="1">
      <c r="B67" s="39"/>
      <c r="C67" s="63" t="s">
        <v>18</v>
      </c>
      <c r="D67" s="61"/>
      <c r="E67" s="61"/>
      <c r="F67" s="61"/>
      <c r="G67" s="61"/>
      <c r="H67" s="61"/>
      <c r="I67" s="161"/>
      <c r="J67" s="61"/>
      <c r="K67" s="61"/>
      <c r="L67" s="59"/>
    </row>
    <row r="68" spans="2:12" s="1" customFormat="1" ht="22.5" customHeight="1">
      <c r="B68" s="39"/>
      <c r="C68" s="61"/>
      <c r="D68" s="61"/>
      <c r="E68" s="368" t="str">
        <f>E7</f>
        <v>Zlepšení praktické připravenosti technických oborů</v>
      </c>
      <c r="F68" s="369"/>
      <c r="G68" s="369"/>
      <c r="H68" s="369"/>
      <c r="I68" s="161"/>
      <c r="J68" s="61"/>
      <c r="K68" s="61"/>
      <c r="L68" s="59"/>
    </row>
    <row r="69" spans="2:12" s="1" customFormat="1" ht="14.45" customHeight="1">
      <c r="B69" s="39"/>
      <c r="C69" s="63" t="s">
        <v>100</v>
      </c>
      <c r="D69" s="61"/>
      <c r="E69" s="61"/>
      <c r="F69" s="61"/>
      <c r="G69" s="61"/>
      <c r="H69" s="61"/>
      <c r="I69" s="161"/>
      <c r="J69" s="61"/>
      <c r="K69" s="61"/>
      <c r="L69" s="59"/>
    </row>
    <row r="70" spans="2:12" s="1" customFormat="1" ht="23.25" customHeight="1">
      <c r="B70" s="39"/>
      <c r="C70" s="61"/>
      <c r="D70" s="61"/>
      <c r="E70" s="344" t="str">
        <f>E9</f>
        <v>HRONOV 3 - SO-03-Sadové úpravy</v>
      </c>
      <c r="F70" s="370"/>
      <c r="G70" s="370"/>
      <c r="H70" s="370"/>
      <c r="I70" s="161"/>
      <c r="J70" s="61"/>
      <c r="K70" s="61"/>
      <c r="L70" s="59"/>
    </row>
    <row r="71" spans="2:12" s="1" customFormat="1" ht="6.95" customHeight="1">
      <c r="B71" s="39"/>
      <c r="C71" s="61"/>
      <c r="D71" s="61"/>
      <c r="E71" s="61"/>
      <c r="F71" s="61"/>
      <c r="G71" s="61"/>
      <c r="H71" s="61"/>
      <c r="I71" s="161"/>
      <c r="J71" s="61"/>
      <c r="K71" s="61"/>
      <c r="L71" s="59"/>
    </row>
    <row r="72" spans="2:12" s="1" customFormat="1" ht="18" customHeight="1">
      <c r="B72" s="39"/>
      <c r="C72" s="63" t="s">
        <v>25</v>
      </c>
      <c r="D72" s="61"/>
      <c r="E72" s="61"/>
      <c r="F72" s="162" t="str">
        <f>F12</f>
        <v xml:space="preserve">SPŠ Hronov,Vrchlického 538 </v>
      </c>
      <c r="G72" s="61"/>
      <c r="H72" s="61"/>
      <c r="I72" s="163" t="s">
        <v>27</v>
      </c>
      <c r="J72" s="71" t="str">
        <f>IF(J12="","",J12)</f>
        <v>13. 11. 2016</v>
      </c>
      <c r="K72" s="61"/>
      <c r="L72" s="59"/>
    </row>
    <row r="73" spans="2:12" s="1" customFormat="1" ht="6.95" customHeight="1">
      <c r="B73" s="39"/>
      <c r="C73" s="61"/>
      <c r="D73" s="61"/>
      <c r="E73" s="61"/>
      <c r="F73" s="61"/>
      <c r="G73" s="61"/>
      <c r="H73" s="61"/>
      <c r="I73" s="161"/>
      <c r="J73" s="61"/>
      <c r="K73" s="61"/>
      <c r="L73" s="59"/>
    </row>
    <row r="74" spans="2:12" s="1" customFormat="1" ht="13.5">
      <c r="B74" s="39"/>
      <c r="C74" s="63" t="s">
        <v>31</v>
      </c>
      <c r="D74" s="61"/>
      <c r="E74" s="61"/>
      <c r="F74" s="162" t="str">
        <f>E15</f>
        <v>Královéhradecký kraj  Pivovarské nám.1245</v>
      </c>
      <c r="G74" s="61"/>
      <c r="H74" s="61"/>
      <c r="I74" s="163" t="s">
        <v>37</v>
      </c>
      <c r="J74" s="162" t="str">
        <f>E21</f>
        <v>Obchodní projekt Hradec Králové v.o.s.</v>
      </c>
      <c r="K74" s="61"/>
      <c r="L74" s="59"/>
    </row>
    <row r="75" spans="2:12" s="1" customFormat="1" ht="14.45" customHeight="1">
      <c r="B75" s="39"/>
      <c r="C75" s="63" t="s">
        <v>35</v>
      </c>
      <c r="D75" s="61"/>
      <c r="E75" s="61"/>
      <c r="F75" s="162" t="str">
        <f>IF(E18="","",E18)</f>
        <v/>
      </c>
      <c r="G75" s="61"/>
      <c r="H75" s="61"/>
      <c r="I75" s="161"/>
      <c r="J75" s="61"/>
      <c r="K75" s="61"/>
      <c r="L75" s="59"/>
    </row>
    <row r="76" spans="2:12" s="1" customFormat="1" ht="10.35" customHeight="1">
      <c r="B76" s="39"/>
      <c r="C76" s="61"/>
      <c r="D76" s="61"/>
      <c r="E76" s="61"/>
      <c r="F76" s="61"/>
      <c r="G76" s="61"/>
      <c r="H76" s="61"/>
      <c r="I76" s="161"/>
      <c r="J76" s="61"/>
      <c r="K76" s="61"/>
      <c r="L76" s="59"/>
    </row>
    <row r="77" spans="2:20" s="9" customFormat="1" ht="29.25" customHeight="1">
      <c r="B77" s="164"/>
      <c r="C77" s="165" t="s">
        <v>134</v>
      </c>
      <c r="D77" s="166" t="s">
        <v>60</v>
      </c>
      <c r="E77" s="166" t="s">
        <v>56</v>
      </c>
      <c r="F77" s="166" t="s">
        <v>135</v>
      </c>
      <c r="G77" s="166" t="s">
        <v>136</v>
      </c>
      <c r="H77" s="166" t="s">
        <v>137</v>
      </c>
      <c r="I77" s="167" t="s">
        <v>138</v>
      </c>
      <c r="J77" s="166" t="s">
        <v>104</v>
      </c>
      <c r="K77" s="168" t="s">
        <v>139</v>
      </c>
      <c r="L77" s="169"/>
      <c r="M77" s="79" t="s">
        <v>140</v>
      </c>
      <c r="N77" s="80" t="s">
        <v>45</v>
      </c>
      <c r="O77" s="80" t="s">
        <v>141</v>
      </c>
      <c r="P77" s="80" t="s">
        <v>142</v>
      </c>
      <c r="Q77" s="80" t="s">
        <v>143</v>
      </c>
      <c r="R77" s="80" t="s">
        <v>144</v>
      </c>
      <c r="S77" s="80" t="s">
        <v>145</v>
      </c>
      <c r="T77" s="81" t="s">
        <v>146</v>
      </c>
    </row>
    <row r="78" spans="2:63" s="1" customFormat="1" ht="29.25" customHeight="1">
      <c r="B78" s="39"/>
      <c r="C78" s="85" t="s">
        <v>105</v>
      </c>
      <c r="D78" s="61"/>
      <c r="E78" s="61"/>
      <c r="F78" s="61"/>
      <c r="G78" s="61"/>
      <c r="H78" s="61"/>
      <c r="I78" s="161"/>
      <c r="J78" s="170">
        <f>BK78</f>
        <v>0</v>
      </c>
      <c r="K78" s="61"/>
      <c r="L78" s="59"/>
      <c r="M78" s="82"/>
      <c r="N78" s="83"/>
      <c r="O78" s="83"/>
      <c r="P78" s="171">
        <f>P79</f>
        <v>0</v>
      </c>
      <c r="Q78" s="83"/>
      <c r="R78" s="171">
        <f>R79</f>
        <v>0.000268</v>
      </c>
      <c r="S78" s="83"/>
      <c r="T78" s="172">
        <f>T79</f>
        <v>8.85</v>
      </c>
      <c r="AT78" s="22" t="s">
        <v>74</v>
      </c>
      <c r="AU78" s="22" t="s">
        <v>106</v>
      </c>
      <c r="BK78" s="173">
        <f>BK79</f>
        <v>0</v>
      </c>
    </row>
    <row r="79" spans="2:63" s="10" customFormat="1" ht="37.35" customHeight="1">
      <c r="B79" s="174"/>
      <c r="C79" s="175"/>
      <c r="D79" s="176" t="s">
        <v>74</v>
      </c>
      <c r="E79" s="177" t="s">
        <v>147</v>
      </c>
      <c r="F79" s="177" t="s">
        <v>148</v>
      </c>
      <c r="G79" s="175"/>
      <c r="H79" s="175"/>
      <c r="I79" s="178"/>
      <c r="J79" s="179">
        <f>BK79</f>
        <v>0</v>
      </c>
      <c r="K79" s="175"/>
      <c r="L79" s="180"/>
      <c r="M79" s="181"/>
      <c r="N79" s="182"/>
      <c r="O79" s="182"/>
      <c r="P79" s="183">
        <f>P80</f>
        <v>0</v>
      </c>
      <c r="Q79" s="182"/>
      <c r="R79" s="183">
        <f>R80</f>
        <v>0.000268</v>
      </c>
      <c r="S79" s="182"/>
      <c r="T79" s="184">
        <f>T80</f>
        <v>8.85</v>
      </c>
      <c r="AR79" s="185" t="s">
        <v>24</v>
      </c>
      <c r="AT79" s="186" t="s">
        <v>74</v>
      </c>
      <c r="AU79" s="186" t="s">
        <v>75</v>
      </c>
      <c r="AY79" s="185" t="s">
        <v>149</v>
      </c>
      <c r="BK79" s="187">
        <f>BK80</f>
        <v>0</v>
      </c>
    </row>
    <row r="80" spans="2:63" s="10" customFormat="1" ht="19.9" customHeight="1">
      <c r="B80" s="174"/>
      <c r="C80" s="175"/>
      <c r="D80" s="188" t="s">
        <v>74</v>
      </c>
      <c r="E80" s="189" t="s">
        <v>24</v>
      </c>
      <c r="F80" s="189" t="s">
        <v>899</v>
      </c>
      <c r="G80" s="175"/>
      <c r="H80" s="175"/>
      <c r="I80" s="178"/>
      <c r="J80" s="190">
        <f>BK80</f>
        <v>0</v>
      </c>
      <c r="K80" s="175"/>
      <c r="L80" s="180"/>
      <c r="M80" s="181"/>
      <c r="N80" s="182"/>
      <c r="O80" s="182"/>
      <c r="P80" s="183">
        <f>SUM(P81:P96)</f>
        <v>0</v>
      </c>
      <c r="Q80" s="182"/>
      <c r="R80" s="183">
        <f>SUM(R81:R96)</f>
        <v>0.000268</v>
      </c>
      <c r="S80" s="182"/>
      <c r="T80" s="184">
        <f>SUM(T81:T96)</f>
        <v>8.85</v>
      </c>
      <c r="AR80" s="185" t="s">
        <v>24</v>
      </c>
      <c r="AT80" s="186" t="s">
        <v>74</v>
      </c>
      <c r="AU80" s="186" t="s">
        <v>24</v>
      </c>
      <c r="AY80" s="185" t="s">
        <v>149</v>
      </c>
      <c r="BK80" s="187">
        <f>SUM(BK81:BK96)</f>
        <v>0</v>
      </c>
    </row>
    <row r="81" spans="2:65" s="1" customFormat="1" ht="22.5" customHeight="1">
      <c r="B81" s="39"/>
      <c r="C81" s="191" t="s">
        <v>24</v>
      </c>
      <c r="D81" s="191" t="s">
        <v>152</v>
      </c>
      <c r="E81" s="192" t="s">
        <v>900</v>
      </c>
      <c r="F81" s="193" t="s">
        <v>901</v>
      </c>
      <c r="G81" s="194" t="s">
        <v>181</v>
      </c>
      <c r="H81" s="195">
        <v>30</v>
      </c>
      <c r="I81" s="196"/>
      <c r="J81" s="197">
        <f>ROUND(I81*H81,2)</f>
        <v>0</v>
      </c>
      <c r="K81" s="193" t="s">
        <v>156</v>
      </c>
      <c r="L81" s="59"/>
      <c r="M81" s="198" t="s">
        <v>22</v>
      </c>
      <c r="N81" s="199" t="s">
        <v>46</v>
      </c>
      <c r="O81" s="40"/>
      <c r="P81" s="200">
        <f>O81*H81</f>
        <v>0</v>
      </c>
      <c r="Q81" s="200">
        <v>0</v>
      </c>
      <c r="R81" s="200">
        <f>Q81*H81</f>
        <v>0</v>
      </c>
      <c r="S81" s="200">
        <v>0.295</v>
      </c>
      <c r="T81" s="201">
        <f>S81*H81</f>
        <v>8.85</v>
      </c>
      <c r="AR81" s="22" t="s">
        <v>157</v>
      </c>
      <c r="AT81" s="22" t="s">
        <v>152</v>
      </c>
      <c r="AU81" s="22" t="s">
        <v>84</v>
      </c>
      <c r="AY81" s="22" t="s">
        <v>149</v>
      </c>
      <c r="BE81" s="202">
        <f>IF(N81="základní",J81,0)</f>
        <v>0</v>
      </c>
      <c r="BF81" s="202">
        <f>IF(N81="snížená",J81,0)</f>
        <v>0</v>
      </c>
      <c r="BG81" s="202">
        <f>IF(N81="zákl. přenesená",J81,0)</f>
        <v>0</v>
      </c>
      <c r="BH81" s="202">
        <f>IF(N81="sníž. přenesená",J81,0)</f>
        <v>0</v>
      </c>
      <c r="BI81" s="202">
        <f>IF(N81="nulová",J81,0)</f>
        <v>0</v>
      </c>
      <c r="BJ81" s="22" t="s">
        <v>24</v>
      </c>
      <c r="BK81" s="202">
        <f>ROUND(I81*H81,2)</f>
        <v>0</v>
      </c>
      <c r="BL81" s="22" t="s">
        <v>157</v>
      </c>
      <c r="BM81" s="22" t="s">
        <v>902</v>
      </c>
    </row>
    <row r="82" spans="2:51" s="11" customFormat="1" ht="13.5">
      <c r="B82" s="203"/>
      <c r="C82" s="204"/>
      <c r="D82" s="205" t="s">
        <v>159</v>
      </c>
      <c r="E82" s="206" t="s">
        <v>22</v>
      </c>
      <c r="F82" s="207" t="s">
        <v>442</v>
      </c>
      <c r="G82" s="204"/>
      <c r="H82" s="208">
        <v>30</v>
      </c>
      <c r="I82" s="209"/>
      <c r="J82" s="204"/>
      <c r="K82" s="204"/>
      <c r="L82" s="210"/>
      <c r="M82" s="211"/>
      <c r="N82" s="212"/>
      <c r="O82" s="212"/>
      <c r="P82" s="212"/>
      <c r="Q82" s="212"/>
      <c r="R82" s="212"/>
      <c r="S82" s="212"/>
      <c r="T82" s="213"/>
      <c r="AT82" s="214" t="s">
        <v>159</v>
      </c>
      <c r="AU82" s="214" t="s">
        <v>84</v>
      </c>
      <c r="AV82" s="11" t="s">
        <v>84</v>
      </c>
      <c r="AW82" s="11" t="s">
        <v>39</v>
      </c>
      <c r="AX82" s="11" t="s">
        <v>24</v>
      </c>
      <c r="AY82" s="214" t="s">
        <v>149</v>
      </c>
    </row>
    <row r="83" spans="2:65" s="1" customFormat="1" ht="22.5" customHeight="1">
      <c r="B83" s="39"/>
      <c r="C83" s="191" t="s">
        <v>84</v>
      </c>
      <c r="D83" s="191" t="s">
        <v>152</v>
      </c>
      <c r="E83" s="192" t="s">
        <v>903</v>
      </c>
      <c r="F83" s="193" t="s">
        <v>904</v>
      </c>
      <c r="G83" s="194" t="s">
        <v>155</v>
      </c>
      <c r="H83" s="195">
        <v>5.358</v>
      </c>
      <c r="I83" s="196"/>
      <c r="J83" s="197">
        <f>ROUND(I83*H83,2)</f>
        <v>0</v>
      </c>
      <c r="K83" s="193" t="s">
        <v>156</v>
      </c>
      <c r="L83" s="59"/>
      <c r="M83" s="198" t="s">
        <v>22</v>
      </c>
      <c r="N83" s="199" t="s">
        <v>46</v>
      </c>
      <c r="O83" s="40"/>
      <c r="P83" s="200">
        <f>O83*H83</f>
        <v>0</v>
      </c>
      <c r="Q83" s="200">
        <v>0</v>
      </c>
      <c r="R83" s="200">
        <f>Q83*H83</f>
        <v>0</v>
      </c>
      <c r="S83" s="200">
        <v>0</v>
      </c>
      <c r="T83" s="201">
        <f>S83*H83</f>
        <v>0</v>
      </c>
      <c r="AR83" s="22" t="s">
        <v>157</v>
      </c>
      <c r="AT83" s="22" t="s">
        <v>152</v>
      </c>
      <c r="AU83" s="22" t="s">
        <v>84</v>
      </c>
      <c r="AY83" s="22" t="s">
        <v>149</v>
      </c>
      <c r="BE83" s="202">
        <f>IF(N83="základní",J83,0)</f>
        <v>0</v>
      </c>
      <c r="BF83" s="202">
        <f>IF(N83="snížená",J83,0)</f>
        <v>0</v>
      </c>
      <c r="BG83" s="202">
        <f>IF(N83="zákl. přenesená",J83,0)</f>
        <v>0</v>
      </c>
      <c r="BH83" s="202">
        <f>IF(N83="sníž. přenesená",J83,0)</f>
        <v>0</v>
      </c>
      <c r="BI83" s="202">
        <f>IF(N83="nulová",J83,0)</f>
        <v>0</v>
      </c>
      <c r="BJ83" s="22" t="s">
        <v>24</v>
      </c>
      <c r="BK83" s="202">
        <f>ROUND(I83*H83,2)</f>
        <v>0</v>
      </c>
      <c r="BL83" s="22" t="s">
        <v>157</v>
      </c>
      <c r="BM83" s="22" t="s">
        <v>905</v>
      </c>
    </row>
    <row r="84" spans="2:51" s="11" customFormat="1" ht="13.5">
      <c r="B84" s="203"/>
      <c r="C84" s="204"/>
      <c r="D84" s="205" t="s">
        <v>159</v>
      </c>
      <c r="E84" s="206" t="s">
        <v>22</v>
      </c>
      <c r="F84" s="207" t="s">
        <v>906</v>
      </c>
      <c r="G84" s="204"/>
      <c r="H84" s="208">
        <v>5.358</v>
      </c>
      <c r="I84" s="209"/>
      <c r="J84" s="204"/>
      <c r="K84" s="204"/>
      <c r="L84" s="210"/>
      <c r="M84" s="211"/>
      <c r="N84" s="212"/>
      <c r="O84" s="212"/>
      <c r="P84" s="212"/>
      <c r="Q84" s="212"/>
      <c r="R84" s="212"/>
      <c r="S84" s="212"/>
      <c r="T84" s="213"/>
      <c r="AT84" s="214" t="s">
        <v>159</v>
      </c>
      <c r="AU84" s="214" t="s">
        <v>84</v>
      </c>
      <c r="AV84" s="11" t="s">
        <v>84</v>
      </c>
      <c r="AW84" s="11" t="s">
        <v>39</v>
      </c>
      <c r="AX84" s="11" t="s">
        <v>24</v>
      </c>
      <c r="AY84" s="214" t="s">
        <v>149</v>
      </c>
    </row>
    <row r="85" spans="2:65" s="1" customFormat="1" ht="22.5" customHeight="1">
      <c r="B85" s="39"/>
      <c r="C85" s="191" t="s">
        <v>150</v>
      </c>
      <c r="D85" s="191" t="s">
        <v>152</v>
      </c>
      <c r="E85" s="192" t="s">
        <v>907</v>
      </c>
      <c r="F85" s="193" t="s">
        <v>908</v>
      </c>
      <c r="G85" s="194" t="s">
        <v>155</v>
      </c>
      <c r="H85" s="195">
        <v>24</v>
      </c>
      <c r="I85" s="196"/>
      <c r="J85" s="197">
        <f>ROUND(I85*H85,2)</f>
        <v>0</v>
      </c>
      <c r="K85" s="193" t="s">
        <v>156</v>
      </c>
      <c r="L85" s="59"/>
      <c r="M85" s="198" t="s">
        <v>22</v>
      </c>
      <c r="N85" s="199" t="s">
        <v>46</v>
      </c>
      <c r="O85" s="40"/>
      <c r="P85" s="200">
        <f>O85*H85</f>
        <v>0</v>
      </c>
      <c r="Q85" s="200">
        <v>0</v>
      </c>
      <c r="R85" s="200">
        <f>Q85*H85</f>
        <v>0</v>
      </c>
      <c r="S85" s="200">
        <v>0</v>
      </c>
      <c r="T85" s="201">
        <f>S85*H85</f>
        <v>0</v>
      </c>
      <c r="AR85" s="22" t="s">
        <v>157</v>
      </c>
      <c r="AT85" s="22" t="s">
        <v>152</v>
      </c>
      <c r="AU85" s="22" t="s">
        <v>84</v>
      </c>
      <c r="AY85" s="22" t="s">
        <v>149</v>
      </c>
      <c r="BE85" s="202">
        <f>IF(N85="základní",J85,0)</f>
        <v>0</v>
      </c>
      <c r="BF85" s="202">
        <f>IF(N85="snížená",J85,0)</f>
        <v>0</v>
      </c>
      <c r="BG85" s="202">
        <f>IF(N85="zákl. přenesená",J85,0)</f>
        <v>0</v>
      </c>
      <c r="BH85" s="202">
        <f>IF(N85="sníž. přenesená",J85,0)</f>
        <v>0</v>
      </c>
      <c r="BI85" s="202">
        <f>IF(N85="nulová",J85,0)</f>
        <v>0</v>
      </c>
      <c r="BJ85" s="22" t="s">
        <v>24</v>
      </c>
      <c r="BK85" s="202">
        <f>ROUND(I85*H85,2)</f>
        <v>0</v>
      </c>
      <c r="BL85" s="22" t="s">
        <v>157</v>
      </c>
      <c r="BM85" s="22" t="s">
        <v>909</v>
      </c>
    </row>
    <row r="86" spans="2:51" s="11" customFormat="1" ht="13.5">
      <c r="B86" s="203"/>
      <c r="C86" s="204"/>
      <c r="D86" s="205" t="s">
        <v>159</v>
      </c>
      <c r="E86" s="206" t="s">
        <v>22</v>
      </c>
      <c r="F86" s="207" t="s">
        <v>910</v>
      </c>
      <c r="G86" s="204"/>
      <c r="H86" s="208">
        <v>24</v>
      </c>
      <c r="I86" s="209"/>
      <c r="J86" s="204"/>
      <c r="K86" s="204"/>
      <c r="L86" s="210"/>
      <c r="M86" s="211"/>
      <c r="N86" s="212"/>
      <c r="O86" s="212"/>
      <c r="P86" s="212"/>
      <c r="Q86" s="212"/>
      <c r="R86" s="212"/>
      <c r="S86" s="212"/>
      <c r="T86" s="213"/>
      <c r="AT86" s="214" t="s">
        <v>159</v>
      </c>
      <c r="AU86" s="214" t="s">
        <v>84</v>
      </c>
      <c r="AV86" s="11" t="s">
        <v>84</v>
      </c>
      <c r="AW86" s="11" t="s">
        <v>39</v>
      </c>
      <c r="AX86" s="11" t="s">
        <v>24</v>
      </c>
      <c r="AY86" s="214" t="s">
        <v>149</v>
      </c>
    </row>
    <row r="87" spans="2:65" s="1" customFormat="1" ht="22.5" customHeight="1">
      <c r="B87" s="39"/>
      <c r="C87" s="191" t="s">
        <v>157</v>
      </c>
      <c r="D87" s="191" t="s">
        <v>152</v>
      </c>
      <c r="E87" s="192" t="s">
        <v>911</v>
      </c>
      <c r="F87" s="193" t="s">
        <v>912</v>
      </c>
      <c r="G87" s="194" t="s">
        <v>155</v>
      </c>
      <c r="H87" s="195">
        <v>5.358</v>
      </c>
      <c r="I87" s="196"/>
      <c r="J87" s="197">
        <f aca="true" t="shared" si="0" ref="J87:J92">ROUND(I87*H87,2)</f>
        <v>0</v>
      </c>
      <c r="K87" s="193" t="s">
        <v>156</v>
      </c>
      <c r="L87" s="59"/>
      <c r="M87" s="198" t="s">
        <v>22</v>
      </c>
      <c r="N87" s="199" t="s">
        <v>46</v>
      </c>
      <c r="O87" s="40"/>
      <c r="P87" s="200">
        <f aca="true" t="shared" si="1" ref="P87:P92">O87*H87</f>
        <v>0</v>
      </c>
      <c r="Q87" s="200">
        <v>0</v>
      </c>
      <c r="R87" s="200">
        <f aca="true" t="shared" si="2" ref="R87:R92">Q87*H87</f>
        <v>0</v>
      </c>
      <c r="S87" s="200">
        <v>0</v>
      </c>
      <c r="T87" s="201">
        <f aca="true" t="shared" si="3" ref="T87:T92">S87*H87</f>
        <v>0</v>
      </c>
      <c r="AR87" s="22" t="s">
        <v>157</v>
      </c>
      <c r="AT87" s="22" t="s">
        <v>152</v>
      </c>
      <c r="AU87" s="22" t="s">
        <v>84</v>
      </c>
      <c r="AY87" s="22" t="s">
        <v>149</v>
      </c>
      <c r="BE87" s="202">
        <f aca="true" t="shared" si="4" ref="BE87:BE92">IF(N87="základní",J87,0)</f>
        <v>0</v>
      </c>
      <c r="BF87" s="202">
        <f aca="true" t="shared" si="5" ref="BF87:BF92">IF(N87="snížená",J87,0)</f>
        <v>0</v>
      </c>
      <c r="BG87" s="202">
        <f aca="true" t="shared" si="6" ref="BG87:BG92">IF(N87="zákl. přenesená",J87,0)</f>
        <v>0</v>
      </c>
      <c r="BH87" s="202">
        <f aca="true" t="shared" si="7" ref="BH87:BH92">IF(N87="sníž. přenesená",J87,0)</f>
        <v>0</v>
      </c>
      <c r="BI87" s="202">
        <f aca="true" t="shared" si="8" ref="BI87:BI92">IF(N87="nulová",J87,0)</f>
        <v>0</v>
      </c>
      <c r="BJ87" s="22" t="s">
        <v>24</v>
      </c>
      <c r="BK87" s="202">
        <f aca="true" t="shared" si="9" ref="BK87:BK92">ROUND(I87*H87,2)</f>
        <v>0</v>
      </c>
      <c r="BL87" s="22" t="s">
        <v>157</v>
      </c>
      <c r="BM87" s="22" t="s">
        <v>913</v>
      </c>
    </row>
    <row r="88" spans="2:65" s="1" customFormat="1" ht="22.5" customHeight="1">
      <c r="B88" s="39"/>
      <c r="C88" s="191" t="s">
        <v>178</v>
      </c>
      <c r="D88" s="191" t="s">
        <v>152</v>
      </c>
      <c r="E88" s="192" t="s">
        <v>914</v>
      </c>
      <c r="F88" s="193" t="s">
        <v>915</v>
      </c>
      <c r="G88" s="194" t="s">
        <v>155</v>
      </c>
      <c r="H88" s="195">
        <v>5.358</v>
      </c>
      <c r="I88" s="196"/>
      <c r="J88" s="197">
        <f t="shared" si="0"/>
        <v>0</v>
      </c>
      <c r="K88" s="193" t="s">
        <v>156</v>
      </c>
      <c r="L88" s="59"/>
      <c r="M88" s="198" t="s">
        <v>22</v>
      </c>
      <c r="N88" s="199" t="s">
        <v>46</v>
      </c>
      <c r="O88" s="40"/>
      <c r="P88" s="200">
        <f t="shared" si="1"/>
        <v>0</v>
      </c>
      <c r="Q88" s="200">
        <v>0</v>
      </c>
      <c r="R88" s="200">
        <f t="shared" si="2"/>
        <v>0</v>
      </c>
      <c r="S88" s="200">
        <v>0</v>
      </c>
      <c r="T88" s="201">
        <f t="shared" si="3"/>
        <v>0</v>
      </c>
      <c r="AR88" s="22" t="s">
        <v>157</v>
      </c>
      <c r="AT88" s="22" t="s">
        <v>152</v>
      </c>
      <c r="AU88" s="22" t="s">
        <v>84</v>
      </c>
      <c r="AY88" s="22" t="s">
        <v>149</v>
      </c>
      <c r="BE88" s="202">
        <f t="shared" si="4"/>
        <v>0</v>
      </c>
      <c r="BF88" s="202">
        <f t="shared" si="5"/>
        <v>0</v>
      </c>
      <c r="BG88" s="202">
        <f t="shared" si="6"/>
        <v>0</v>
      </c>
      <c r="BH88" s="202">
        <f t="shared" si="7"/>
        <v>0</v>
      </c>
      <c r="BI88" s="202">
        <f t="shared" si="8"/>
        <v>0</v>
      </c>
      <c r="BJ88" s="22" t="s">
        <v>24</v>
      </c>
      <c r="BK88" s="202">
        <f t="shared" si="9"/>
        <v>0</v>
      </c>
      <c r="BL88" s="22" t="s">
        <v>157</v>
      </c>
      <c r="BM88" s="22" t="s">
        <v>916</v>
      </c>
    </row>
    <row r="89" spans="2:65" s="1" customFormat="1" ht="22.5" customHeight="1">
      <c r="B89" s="39"/>
      <c r="C89" s="191" t="s">
        <v>184</v>
      </c>
      <c r="D89" s="191" t="s">
        <v>152</v>
      </c>
      <c r="E89" s="192" t="s">
        <v>917</v>
      </c>
      <c r="F89" s="193" t="s">
        <v>918</v>
      </c>
      <c r="G89" s="194" t="s">
        <v>155</v>
      </c>
      <c r="H89" s="195">
        <v>24</v>
      </c>
      <c r="I89" s="196"/>
      <c r="J89" s="197">
        <f t="shared" si="0"/>
        <v>0</v>
      </c>
      <c r="K89" s="193" t="s">
        <v>156</v>
      </c>
      <c r="L89" s="59"/>
      <c r="M89" s="198" t="s">
        <v>22</v>
      </c>
      <c r="N89" s="199" t="s">
        <v>46</v>
      </c>
      <c r="O89" s="40"/>
      <c r="P89" s="200">
        <f t="shared" si="1"/>
        <v>0</v>
      </c>
      <c r="Q89" s="200">
        <v>0</v>
      </c>
      <c r="R89" s="200">
        <f t="shared" si="2"/>
        <v>0</v>
      </c>
      <c r="S89" s="200">
        <v>0</v>
      </c>
      <c r="T89" s="201">
        <f t="shared" si="3"/>
        <v>0</v>
      </c>
      <c r="AR89" s="22" t="s">
        <v>157</v>
      </c>
      <c r="AT89" s="22" t="s">
        <v>152</v>
      </c>
      <c r="AU89" s="22" t="s">
        <v>84</v>
      </c>
      <c r="AY89" s="22" t="s">
        <v>149</v>
      </c>
      <c r="BE89" s="202">
        <f t="shared" si="4"/>
        <v>0</v>
      </c>
      <c r="BF89" s="202">
        <f t="shared" si="5"/>
        <v>0</v>
      </c>
      <c r="BG89" s="202">
        <f t="shared" si="6"/>
        <v>0</v>
      </c>
      <c r="BH89" s="202">
        <f t="shared" si="7"/>
        <v>0</v>
      </c>
      <c r="BI89" s="202">
        <f t="shared" si="8"/>
        <v>0</v>
      </c>
      <c r="BJ89" s="22" t="s">
        <v>24</v>
      </c>
      <c r="BK89" s="202">
        <f t="shared" si="9"/>
        <v>0</v>
      </c>
      <c r="BL89" s="22" t="s">
        <v>157</v>
      </c>
      <c r="BM89" s="22" t="s">
        <v>919</v>
      </c>
    </row>
    <row r="90" spans="2:65" s="1" customFormat="1" ht="22.5" customHeight="1">
      <c r="B90" s="39"/>
      <c r="C90" s="191" t="s">
        <v>189</v>
      </c>
      <c r="D90" s="191" t="s">
        <v>152</v>
      </c>
      <c r="E90" s="192" t="s">
        <v>920</v>
      </c>
      <c r="F90" s="193" t="s">
        <v>921</v>
      </c>
      <c r="G90" s="194" t="s">
        <v>181</v>
      </c>
      <c r="H90" s="195">
        <v>17.86</v>
      </c>
      <c r="I90" s="196"/>
      <c r="J90" s="197">
        <f t="shared" si="0"/>
        <v>0</v>
      </c>
      <c r="K90" s="193" t="s">
        <v>156</v>
      </c>
      <c r="L90" s="59"/>
      <c r="M90" s="198" t="s">
        <v>22</v>
      </c>
      <c r="N90" s="199" t="s">
        <v>46</v>
      </c>
      <c r="O90" s="40"/>
      <c r="P90" s="200">
        <f t="shared" si="1"/>
        <v>0</v>
      </c>
      <c r="Q90" s="200">
        <v>0</v>
      </c>
      <c r="R90" s="200">
        <f t="shared" si="2"/>
        <v>0</v>
      </c>
      <c r="S90" s="200">
        <v>0</v>
      </c>
      <c r="T90" s="201">
        <f t="shared" si="3"/>
        <v>0</v>
      </c>
      <c r="AR90" s="22" t="s">
        <v>157</v>
      </c>
      <c r="AT90" s="22" t="s">
        <v>152</v>
      </c>
      <c r="AU90" s="22" t="s">
        <v>84</v>
      </c>
      <c r="AY90" s="22" t="s">
        <v>149</v>
      </c>
      <c r="BE90" s="202">
        <f t="shared" si="4"/>
        <v>0</v>
      </c>
      <c r="BF90" s="202">
        <f t="shared" si="5"/>
        <v>0</v>
      </c>
      <c r="BG90" s="202">
        <f t="shared" si="6"/>
        <v>0</v>
      </c>
      <c r="BH90" s="202">
        <f t="shared" si="7"/>
        <v>0</v>
      </c>
      <c r="BI90" s="202">
        <f t="shared" si="8"/>
        <v>0</v>
      </c>
      <c r="BJ90" s="22" t="s">
        <v>24</v>
      </c>
      <c r="BK90" s="202">
        <f t="shared" si="9"/>
        <v>0</v>
      </c>
      <c r="BL90" s="22" t="s">
        <v>157</v>
      </c>
      <c r="BM90" s="22" t="s">
        <v>922</v>
      </c>
    </row>
    <row r="91" spans="2:65" s="1" customFormat="1" ht="22.5" customHeight="1">
      <c r="B91" s="39"/>
      <c r="C91" s="191" t="s">
        <v>194</v>
      </c>
      <c r="D91" s="191" t="s">
        <v>152</v>
      </c>
      <c r="E91" s="192" t="s">
        <v>923</v>
      </c>
      <c r="F91" s="193" t="s">
        <v>924</v>
      </c>
      <c r="G91" s="194" t="s">
        <v>181</v>
      </c>
      <c r="H91" s="195">
        <v>17.86</v>
      </c>
      <c r="I91" s="196"/>
      <c r="J91" s="197">
        <f t="shared" si="0"/>
        <v>0</v>
      </c>
      <c r="K91" s="193" t="s">
        <v>156</v>
      </c>
      <c r="L91" s="59"/>
      <c r="M91" s="198" t="s">
        <v>22</v>
      </c>
      <c r="N91" s="199" t="s">
        <v>46</v>
      </c>
      <c r="O91" s="40"/>
      <c r="P91" s="200">
        <f t="shared" si="1"/>
        <v>0</v>
      </c>
      <c r="Q91" s="200">
        <v>0</v>
      </c>
      <c r="R91" s="200">
        <f t="shared" si="2"/>
        <v>0</v>
      </c>
      <c r="S91" s="200">
        <v>0</v>
      </c>
      <c r="T91" s="201">
        <f t="shared" si="3"/>
        <v>0</v>
      </c>
      <c r="AR91" s="22" t="s">
        <v>157</v>
      </c>
      <c r="AT91" s="22" t="s">
        <v>152</v>
      </c>
      <c r="AU91" s="22" t="s">
        <v>84</v>
      </c>
      <c r="AY91" s="22" t="s">
        <v>149</v>
      </c>
      <c r="BE91" s="202">
        <f t="shared" si="4"/>
        <v>0</v>
      </c>
      <c r="BF91" s="202">
        <f t="shared" si="5"/>
        <v>0</v>
      </c>
      <c r="BG91" s="202">
        <f t="shared" si="6"/>
        <v>0</v>
      </c>
      <c r="BH91" s="202">
        <f t="shared" si="7"/>
        <v>0</v>
      </c>
      <c r="BI91" s="202">
        <f t="shared" si="8"/>
        <v>0</v>
      </c>
      <c r="BJ91" s="22" t="s">
        <v>24</v>
      </c>
      <c r="BK91" s="202">
        <f t="shared" si="9"/>
        <v>0</v>
      </c>
      <c r="BL91" s="22" t="s">
        <v>157</v>
      </c>
      <c r="BM91" s="22" t="s">
        <v>925</v>
      </c>
    </row>
    <row r="92" spans="2:65" s="1" customFormat="1" ht="22.5" customHeight="1">
      <c r="B92" s="39"/>
      <c r="C92" s="230" t="s">
        <v>200</v>
      </c>
      <c r="D92" s="230" t="s">
        <v>268</v>
      </c>
      <c r="E92" s="231" t="s">
        <v>926</v>
      </c>
      <c r="F92" s="232" t="s">
        <v>927</v>
      </c>
      <c r="G92" s="233" t="s">
        <v>879</v>
      </c>
      <c r="H92" s="234">
        <v>0.268</v>
      </c>
      <c r="I92" s="235"/>
      <c r="J92" s="236">
        <f t="shared" si="0"/>
        <v>0</v>
      </c>
      <c r="K92" s="232" t="s">
        <v>156</v>
      </c>
      <c r="L92" s="237"/>
      <c r="M92" s="238" t="s">
        <v>22</v>
      </c>
      <c r="N92" s="239" t="s">
        <v>46</v>
      </c>
      <c r="O92" s="40"/>
      <c r="P92" s="200">
        <f t="shared" si="1"/>
        <v>0</v>
      </c>
      <c r="Q92" s="200">
        <v>0.001</v>
      </c>
      <c r="R92" s="200">
        <f t="shared" si="2"/>
        <v>0.000268</v>
      </c>
      <c r="S92" s="200">
        <v>0</v>
      </c>
      <c r="T92" s="201">
        <f t="shared" si="3"/>
        <v>0</v>
      </c>
      <c r="AR92" s="22" t="s">
        <v>194</v>
      </c>
      <c r="AT92" s="22" t="s">
        <v>268</v>
      </c>
      <c r="AU92" s="22" t="s">
        <v>84</v>
      </c>
      <c r="AY92" s="22" t="s">
        <v>149</v>
      </c>
      <c r="BE92" s="202">
        <f t="shared" si="4"/>
        <v>0</v>
      </c>
      <c r="BF92" s="202">
        <f t="shared" si="5"/>
        <v>0</v>
      </c>
      <c r="BG92" s="202">
        <f t="shared" si="6"/>
        <v>0</v>
      </c>
      <c r="BH92" s="202">
        <f t="shared" si="7"/>
        <v>0</v>
      </c>
      <c r="BI92" s="202">
        <f t="shared" si="8"/>
        <v>0</v>
      </c>
      <c r="BJ92" s="22" t="s">
        <v>24</v>
      </c>
      <c r="BK92" s="202">
        <f t="shared" si="9"/>
        <v>0</v>
      </c>
      <c r="BL92" s="22" t="s">
        <v>157</v>
      </c>
      <c r="BM92" s="22" t="s">
        <v>928</v>
      </c>
    </row>
    <row r="93" spans="2:51" s="11" customFormat="1" ht="13.5">
      <c r="B93" s="203"/>
      <c r="C93" s="204"/>
      <c r="D93" s="205" t="s">
        <v>159</v>
      </c>
      <c r="E93" s="204"/>
      <c r="F93" s="207" t="s">
        <v>929</v>
      </c>
      <c r="G93" s="204"/>
      <c r="H93" s="208">
        <v>0.268</v>
      </c>
      <c r="I93" s="209"/>
      <c r="J93" s="204"/>
      <c r="K93" s="204"/>
      <c r="L93" s="210"/>
      <c r="M93" s="211"/>
      <c r="N93" s="212"/>
      <c r="O93" s="212"/>
      <c r="P93" s="212"/>
      <c r="Q93" s="212"/>
      <c r="R93" s="212"/>
      <c r="S93" s="212"/>
      <c r="T93" s="213"/>
      <c r="AT93" s="214" t="s">
        <v>159</v>
      </c>
      <c r="AU93" s="214" t="s">
        <v>84</v>
      </c>
      <c r="AV93" s="11" t="s">
        <v>84</v>
      </c>
      <c r="AW93" s="11" t="s">
        <v>6</v>
      </c>
      <c r="AX93" s="11" t="s">
        <v>24</v>
      </c>
      <c r="AY93" s="214" t="s">
        <v>149</v>
      </c>
    </row>
    <row r="94" spans="2:65" s="1" customFormat="1" ht="22.5" customHeight="1">
      <c r="B94" s="39"/>
      <c r="C94" s="191" t="s">
        <v>29</v>
      </c>
      <c r="D94" s="191" t="s">
        <v>152</v>
      </c>
      <c r="E94" s="192" t="s">
        <v>930</v>
      </c>
      <c r="F94" s="193" t="s">
        <v>931</v>
      </c>
      <c r="G94" s="194" t="s">
        <v>181</v>
      </c>
      <c r="H94" s="195">
        <v>17.86</v>
      </c>
      <c r="I94" s="196"/>
      <c r="J94" s="197">
        <f>ROUND(I94*H94,2)</f>
        <v>0</v>
      </c>
      <c r="K94" s="193" t="s">
        <v>156</v>
      </c>
      <c r="L94" s="59"/>
      <c r="M94" s="198" t="s">
        <v>22</v>
      </c>
      <c r="N94" s="199" t="s">
        <v>46</v>
      </c>
      <c r="O94" s="40"/>
      <c r="P94" s="200">
        <f>O94*H94</f>
        <v>0</v>
      </c>
      <c r="Q94" s="200">
        <v>0</v>
      </c>
      <c r="R94" s="200">
        <f>Q94*H94</f>
        <v>0</v>
      </c>
      <c r="S94" s="200">
        <v>0</v>
      </c>
      <c r="T94" s="201">
        <f>S94*H94</f>
        <v>0</v>
      </c>
      <c r="AR94" s="22" t="s">
        <v>157</v>
      </c>
      <c r="AT94" s="22" t="s">
        <v>152</v>
      </c>
      <c r="AU94" s="22" t="s">
        <v>84</v>
      </c>
      <c r="AY94" s="22" t="s">
        <v>149</v>
      </c>
      <c r="BE94" s="202">
        <f>IF(N94="základní",J94,0)</f>
        <v>0</v>
      </c>
      <c r="BF94" s="202">
        <f>IF(N94="snížená",J94,0)</f>
        <v>0</v>
      </c>
      <c r="BG94" s="202">
        <f>IF(N94="zákl. přenesená",J94,0)</f>
        <v>0</v>
      </c>
      <c r="BH94" s="202">
        <f>IF(N94="sníž. přenesená",J94,0)</f>
        <v>0</v>
      </c>
      <c r="BI94" s="202">
        <f>IF(N94="nulová",J94,0)</f>
        <v>0</v>
      </c>
      <c r="BJ94" s="22" t="s">
        <v>24</v>
      </c>
      <c r="BK94" s="202">
        <f>ROUND(I94*H94,2)</f>
        <v>0</v>
      </c>
      <c r="BL94" s="22" t="s">
        <v>157</v>
      </c>
      <c r="BM94" s="22" t="s">
        <v>932</v>
      </c>
    </row>
    <row r="95" spans="2:65" s="1" customFormat="1" ht="31.5" customHeight="1">
      <c r="B95" s="39"/>
      <c r="C95" s="191" t="s">
        <v>209</v>
      </c>
      <c r="D95" s="191" t="s">
        <v>152</v>
      </c>
      <c r="E95" s="192" t="s">
        <v>933</v>
      </c>
      <c r="F95" s="193" t="s">
        <v>934</v>
      </c>
      <c r="G95" s="194" t="s">
        <v>163</v>
      </c>
      <c r="H95" s="195">
        <v>10</v>
      </c>
      <c r="I95" s="196"/>
      <c r="J95" s="197">
        <f>ROUND(I95*H95,2)</f>
        <v>0</v>
      </c>
      <c r="K95" s="193" t="s">
        <v>156</v>
      </c>
      <c r="L95" s="59"/>
      <c r="M95" s="198" t="s">
        <v>22</v>
      </c>
      <c r="N95" s="199" t="s">
        <v>46</v>
      </c>
      <c r="O95" s="40"/>
      <c r="P95" s="200">
        <f>O95*H95</f>
        <v>0</v>
      </c>
      <c r="Q95" s="200">
        <v>0</v>
      </c>
      <c r="R95" s="200">
        <f>Q95*H95</f>
        <v>0</v>
      </c>
      <c r="S95" s="200">
        <v>0</v>
      </c>
      <c r="T95" s="201">
        <f>S95*H95</f>
        <v>0</v>
      </c>
      <c r="AR95" s="22" t="s">
        <v>157</v>
      </c>
      <c r="AT95" s="22" t="s">
        <v>152</v>
      </c>
      <c r="AU95" s="22" t="s">
        <v>84</v>
      </c>
      <c r="AY95" s="22" t="s">
        <v>149</v>
      </c>
      <c r="BE95" s="202">
        <f>IF(N95="základní",J95,0)</f>
        <v>0</v>
      </c>
      <c r="BF95" s="202">
        <f>IF(N95="snížená",J95,0)</f>
        <v>0</v>
      </c>
      <c r="BG95" s="202">
        <f>IF(N95="zákl. přenesená",J95,0)</f>
        <v>0</v>
      </c>
      <c r="BH95" s="202">
        <f>IF(N95="sníž. přenesená",J95,0)</f>
        <v>0</v>
      </c>
      <c r="BI95" s="202">
        <f>IF(N95="nulová",J95,0)</f>
        <v>0</v>
      </c>
      <c r="BJ95" s="22" t="s">
        <v>24</v>
      </c>
      <c r="BK95" s="202">
        <f>ROUND(I95*H95,2)</f>
        <v>0</v>
      </c>
      <c r="BL95" s="22" t="s">
        <v>157</v>
      </c>
      <c r="BM95" s="22" t="s">
        <v>935</v>
      </c>
    </row>
    <row r="96" spans="2:65" s="1" customFormat="1" ht="22.5" customHeight="1">
      <c r="B96" s="39"/>
      <c r="C96" s="230" t="s">
        <v>215</v>
      </c>
      <c r="D96" s="230" t="s">
        <v>268</v>
      </c>
      <c r="E96" s="231" t="s">
        <v>936</v>
      </c>
      <c r="F96" s="232" t="s">
        <v>937</v>
      </c>
      <c r="G96" s="233" t="s">
        <v>301</v>
      </c>
      <c r="H96" s="234">
        <v>10</v>
      </c>
      <c r="I96" s="235"/>
      <c r="J96" s="236">
        <f>ROUND(I96*H96,2)</f>
        <v>0</v>
      </c>
      <c r="K96" s="232" t="s">
        <v>22</v>
      </c>
      <c r="L96" s="237"/>
      <c r="M96" s="238" t="s">
        <v>22</v>
      </c>
      <c r="N96" s="247" t="s">
        <v>46</v>
      </c>
      <c r="O96" s="242"/>
      <c r="P96" s="243">
        <f>O96*H96</f>
        <v>0</v>
      </c>
      <c r="Q96" s="243">
        <v>0</v>
      </c>
      <c r="R96" s="243">
        <f>Q96*H96</f>
        <v>0</v>
      </c>
      <c r="S96" s="243">
        <v>0</v>
      </c>
      <c r="T96" s="244">
        <f>S96*H96</f>
        <v>0</v>
      </c>
      <c r="AR96" s="22" t="s">
        <v>194</v>
      </c>
      <c r="AT96" s="22" t="s">
        <v>268</v>
      </c>
      <c r="AU96" s="22" t="s">
        <v>84</v>
      </c>
      <c r="AY96" s="22" t="s">
        <v>149</v>
      </c>
      <c r="BE96" s="202">
        <f>IF(N96="základní",J96,0)</f>
        <v>0</v>
      </c>
      <c r="BF96" s="202">
        <f>IF(N96="snížená",J96,0)</f>
        <v>0</v>
      </c>
      <c r="BG96" s="202">
        <f>IF(N96="zákl. přenesená",J96,0)</f>
        <v>0</v>
      </c>
      <c r="BH96" s="202">
        <f>IF(N96="sníž. přenesená",J96,0)</f>
        <v>0</v>
      </c>
      <c r="BI96" s="202">
        <f>IF(N96="nulová",J96,0)</f>
        <v>0</v>
      </c>
      <c r="BJ96" s="22" t="s">
        <v>24</v>
      </c>
      <c r="BK96" s="202">
        <f>ROUND(I96*H96,2)</f>
        <v>0</v>
      </c>
      <c r="BL96" s="22" t="s">
        <v>157</v>
      </c>
      <c r="BM96" s="22" t="s">
        <v>938</v>
      </c>
    </row>
    <row r="97" spans="2:12" s="1" customFormat="1" ht="6.95" customHeight="1">
      <c r="B97" s="54"/>
      <c r="C97" s="55"/>
      <c r="D97" s="55"/>
      <c r="E97" s="55"/>
      <c r="F97" s="55"/>
      <c r="G97" s="55"/>
      <c r="H97" s="55"/>
      <c r="I97" s="137"/>
      <c r="J97" s="55"/>
      <c r="K97" s="55"/>
      <c r="L97" s="59"/>
    </row>
  </sheetData>
  <sheetProtection password="CC35" sheet="1" objects="1" scenarios="1" formatCells="0" formatColumns="0" formatRows="0" sort="0" autoFilter="0"/>
  <autoFilter ref="C77:K96"/>
  <mergeCells count="9">
    <mergeCell ref="E68:H68"/>
    <mergeCell ref="E70:H70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7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19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9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9"/>
      <c r="B1" s="110"/>
      <c r="C1" s="110"/>
      <c r="D1" s="111" t="s">
        <v>1</v>
      </c>
      <c r="E1" s="110"/>
      <c r="F1" s="112" t="s">
        <v>94</v>
      </c>
      <c r="G1" s="371" t="s">
        <v>95</v>
      </c>
      <c r="H1" s="371"/>
      <c r="I1" s="113"/>
      <c r="J1" s="112" t="s">
        <v>96</v>
      </c>
      <c r="K1" s="111" t="s">
        <v>97</v>
      </c>
      <c r="L1" s="112" t="s">
        <v>98</v>
      </c>
      <c r="M1" s="112"/>
      <c r="N1" s="112"/>
      <c r="O1" s="112"/>
      <c r="P1" s="112"/>
      <c r="Q1" s="112"/>
      <c r="R1" s="112"/>
      <c r="S1" s="112"/>
      <c r="T1" s="112"/>
      <c r="U1" s="18"/>
      <c r="V1" s="18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</row>
    <row r="2" spans="3:46" ht="36.95" customHeight="1">
      <c r="L2" s="363"/>
      <c r="M2" s="363"/>
      <c r="N2" s="363"/>
      <c r="O2" s="363"/>
      <c r="P2" s="363"/>
      <c r="Q2" s="363"/>
      <c r="R2" s="363"/>
      <c r="S2" s="363"/>
      <c r="T2" s="363"/>
      <c r="U2" s="363"/>
      <c r="V2" s="363"/>
      <c r="AT2" s="22" t="s">
        <v>93</v>
      </c>
    </row>
    <row r="3" spans="2:46" ht="6.95" customHeight="1">
      <c r="B3" s="23"/>
      <c r="C3" s="24"/>
      <c r="D3" s="24"/>
      <c r="E3" s="24"/>
      <c r="F3" s="24"/>
      <c r="G3" s="24"/>
      <c r="H3" s="24"/>
      <c r="I3" s="114"/>
      <c r="J3" s="24"/>
      <c r="K3" s="25"/>
      <c r="AT3" s="22" t="s">
        <v>84</v>
      </c>
    </row>
    <row r="4" spans="2:46" ht="36.95" customHeight="1">
      <c r="B4" s="26"/>
      <c r="C4" s="27"/>
      <c r="D4" s="28" t="s">
        <v>99</v>
      </c>
      <c r="E4" s="27"/>
      <c r="F4" s="27"/>
      <c r="G4" s="27"/>
      <c r="H4" s="27"/>
      <c r="I4" s="115"/>
      <c r="J4" s="27"/>
      <c r="K4" s="29"/>
      <c r="M4" s="30" t="s">
        <v>12</v>
      </c>
      <c r="AT4" s="22" t="s">
        <v>6</v>
      </c>
    </row>
    <row r="5" spans="2:11" ht="6.95" customHeight="1">
      <c r="B5" s="26"/>
      <c r="C5" s="27"/>
      <c r="D5" s="27"/>
      <c r="E5" s="27"/>
      <c r="F5" s="27"/>
      <c r="G5" s="27"/>
      <c r="H5" s="27"/>
      <c r="I5" s="115"/>
      <c r="J5" s="27"/>
      <c r="K5" s="29"/>
    </row>
    <row r="6" spans="2:11" ht="13.5">
      <c r="B6" s="26"/>
      <c r="C6" s="27"/>
      <c r="D6" s="35" t="s">
        <v>18</v>
      </c>
      <c r="E6" s="27"/>
      <c r="F6" s="27"/>
      <c r="G6" s="27"/>
      <c r="H6" s="27"/>
      <c r="I6" s="115"/>
      <c r="J6" s="27"/>
      <c r="K6" s="29"/>
    </row>
    <row r="7" spans="2:11" ht="22.5" customHeight="1">
      <c r="B7" s="26"/>
      <c r="C7" s="27"/>
      <c r="D7" s="27"/>
      <c r="E7" s="364" t="str">
        <f>'Rekapitulace stavby'!K6</f>
        <v>Zlepšení praktické připravenosti technických oborů</v>
      </c>
      <c r="F7" s="365"/>
      <c r="G7" s="365"/>
      <c r="H7" s="365"/>
      <c r="I7" s="115"/>
      <c r="J7" s="27"/>
      <c r="K7" s="29"/>
    </row>
    <row r="8" spans="2:11" s="1" customFormat="1" ht="13.5">
      <c r="B8" s="39"/>
      <c r="C8" s="40"/>
      <c r="D8" s="35" t="s">
        <v>100</v>
      </c>
      <c r="E8" s="40"/>
      <c r="F8" s="40"/>
      <c r="G8" s="40"/>
      <c r="H8" s="40"/>
      <c r="I8" s="116"/>
      <c r="J8" s="40"/>
      <c r="K8" s="43"/>
    </row>
    <row r="9" spans="2:11" s="1" customFormat="1" ht="36.95" customHeight="1">
      <c r="B9" s="39"/>
      <c r="C9" s="40"/>
      <c r="D9" s="40"/>
      <c r="E9" s="366" t="s">
        <v>939</v>
      </c>
      <c r="F9" s="367"/>
      <c r="G9" s="367"/>
      <c r="H9" s="367"/>
      <c r="I9" s="116"/>
      <c r="J9" s="40"/>
      <c r="K9" s="43"/>
    </row>
    <row r="10" spans="2:11" s="1" customFormat="1" ht="13.5">
      <c r="B10" s="39"/>
      <c r="C10" s="40"/>
      <c r="D10" s="40"/>
      <c r="E10" s="40"/>
      <c r="F10" s="40"/>
      <c r="G10" s="40"/>
      <c r="H10" s="40"/>
      <c r="I10" s="116"/>
      <c r="J10" s="40"/>
      <c r="K10" s="43"/>
    </row>
    <row r="11" spans="2:11" s="1" customFormat="1" ht="14.45" customHeight="1">
      <c r="B11" s="39"/>
      <c r="C11" s="40"/>
      <c r="D11" s="35" t="s">
        <v>21</v>
      </c>
      <c r="E11" s="40"/>
      <c r="F11" s="33" t="s">
        <v>22</v>
      </c>
      <c r="G11" s="40"/>
      <c r="H11" s="40"/>
      <c r="I11" s="117" t="s">
        <v>23</v>
      </c>
      <c r="J11" s="33" t="s">
        <v>22</v>
      </c>
      <c r="K11" s="43"/>
    </row>
    <row r="12" spans="2:11" s="1" customFormat="1" ht="14.45" customHeight="1">
      <c r="B12" s="39"/>
      <c r="C12" s="40"/>
      <c r="D12" s="35" t="s">
        <v>25</v>
      </c>
      <c r="E12" s="40"/>
      <c r="F12" s="33" t="s">
        <v>26</v>
      </c>
      <c r="G12" s="40"/>
      <c r="H12" s="40"/>
      <c r="I12" s="117" t="s">
        <v>27</v>
      </c>
      <c r="J12" s="118" t="str">
        <f>'Rekapitulace stavby'!AN8</f>
        <v>13. 11. 2016</v>
      </c>
      <c r="K12" s="43"/>
    </row>
    <row r="13" spans="2:11" s="1" customFormat="1" ht="10.9" customHeight="1">
      <c r="B13" s="39"/>
      <c r="C13" s="40"/>
      <c r="D13" s="40"/>
      <c r="E13" s="40"/>
      <c r="F13" s="40"/>
      <c r="G13" s="40"/>
      <c r="H13" s="40"/>
      <c r="I13" s="116"/>
      <c r="J13" s="40"/>
      <c r="K13" s="43"/>
    </row>
    <row r="14" spans="2:11" s="1" customFormat="1" ht="14.45" customHeight="1">
      <c r="B14" s="39"/>
      <c r="C14" s="40"/>
      <c r="D14" s="35" t="s">
        <v>31</v>
      </c>
      <c r="E14" s="40"/>
      <c r="F14" s="40"/>
      <c r="G14" s="40"/>
      <c r="H14" s="40"/>
      <c r="I14" s="117" t="s">
        <v>32</v>
      </c>
      <c r="J14" s="33" t="s">
        <v>22</v>
      </c>
      <c r="K14" s="43"/>
    </row>
    <row r="15" spans="2:11" s="1" customFormat="1" ht="18" customHeight="1">
      <c r="B15" s="39"/>
      <c r="C15" s="40"/>
      <c r="D15" s="40"/>
      <c r="E15" s="33" t="s">
        <v>33</v>
      </c>
      <c r="F15" s="40"/>
      <c r="G15" s="40"/>
      <c r="H15" s="40"/>
      <c r="I15" s="117" t="s">
        <v>34</v>
      </c>
      <c r="J15" s="33" t="s">
        <v>22</v>
      </c>
      <c r="K15" s="43"/>
    </row>
    <row r="16" spans="2:11" s="1" customFormat="1" ht="6.95" customHeight="1">
      <c r="B16" s="39"/>
      <c r="C16" s="40"/>
      <c r="D16" s="40"/>
      <c r="E16" s="40"/>
      <c r="F16" s="40"/>
      <c r="G16" s="40"/>
      <c r="H16" s="40"/>
      <c r="I16" s="116"/>
      <c r="J16" s="40"/>
      <c r="K16" s="43"/>
    </row>
    <row r="17" spans="2:11" s="1" customFormat="1" ht="14.45" customHeight="1">
      <c r="B17" s="39"/>
      <c r="C17" s="40"/>
      <c r="D17" s="35" t="s">
        <v>35</v>
      </c>
      <c r="E17" s="40"/>
      <c r="F17" s="40"/>
      <c r="G17" s="40"/>
      <c r="H17" s="40"/>
      <c r="I17" s="117" t="s">
        <v>32</v>
      </c>
      <c r="J17" s="33" t="str">
        <f>IF('Rekapitulace stavby'!AN13="Vyplň údaj","",IF('Rekapitulace stavby'!AN13="","",'Rekapitulace stavby'!AN13))</f>
        <v/>
      </c>
      <c r="K17" s="43"/>
    </row>
    <row r="18" spans="2:11" s="1" customFormat="1" ht="18" customHeight="1">
      <c r="B18" s="39"/>
      <c r="C18" s="40"/>
      <c r="D18" s="40"/>
      <c r="E18" s="33" t="str">
        <f>IF('Rekapitulace stavby'!E14="Vyplň údaj","",IF('Rekapitulace stavby'!E14="","",'Rekapitulace stavby'!E14))</f>
        <v/>
      </c>
      <c r="F18" s="40"/>
      <c r="G18" s="40"/>
      <c r="H18" s="40"/>
      <c r="I18" s="117" t="s">
        <v>34</v>
      </c>
      <c r="J18" s="33" t="str">
        <f>IF('Rekapitulace stavby'!AN14="Vyplň údaj","",IF('Rekapitulace stavby'!AN14="","",'Rekapitulace stavby'!AN14))</f>
        <v/>
      </c>
      <c r="K18" s="43"/>
    </row>
    <row r="19" spans="2:11" s="1" customFormat="1" ht="6.95" customHeight="1">
      <c r="B19" s="39"/>
      <c r="C19" s="40"/>
      <c r="D19" s="40"/>
      <c r="E19" s="40"/>
      <c r="F19" s="40"/>
      <c r="G19" s="40"/>
      <c r="H19" s="40"/>
      <c r="I19" s="116"/>
      <c r="J19" s="40"/>
      <c r="K19" s="43"/>
    </row>
    <row r="20" spans="2:11" s="1" customFormat="1" ht="14.45" customHeight="1">
      <c r="B20" s="39"/>
      <c r="C20" s="40"/>
      <c r="D20" s="35" t="s">
        <v>37</v>
      </c>
      <c r="E20" s="40"/>
      <c r="F20" s="40"/>
      <c r="G20" s="40"/>
      <c r="H20" s="40"/>
      <c r="I20" s="117" t="s">
        <v>32</v>
      </c>
      <c r="J20" s="33" t="s">
        <v>22</v>
      </c>
      <c r="K20" s="43"/>
    </row>
    <row r="21" spans="2:11" s="1" customFormat="1" ht="18" customHeight="1">
      <c r="B21" s="39"/>
      <c r="C21" s="40"/>
      <c r="D21" s="40"/>
      <c r="E21" s="33" t="s">
        <v>38</v>
      </c>
      <c r="F21" s="40"/>
      <c r="G21" s="40"/>
      <c r="H21" s="40"/>
      <c r="I21" s="117" t="s">
        <v>34</v>
      </c>
      <c r="J21" s="33" t="s">
        <v>22</v>
      </c>
      <c r="K21" s="43"/>
    </row>
    <row r="22" spans="2:11" s="1" customFormat="1" ht="6.95" customHeight="1">
      <c r="B22" s="39"/>
      <c r="C22" s="40"/>
      <c r="D22" s="40"/>
      <c r="E22" s="40"/>
      <c r="F22" s="40"/>
      <c r="G22" s="40"/>
      <c r="H22" s="40"/>
      <c r="I22" s="116"/>
      <c r="J22" s="40"/>
      <c r="K22" s="43"/>
    </row>
    <row r="23" spans="2:11" s="1" customFormat="1" ht="14.45" customHeight="1">
      <c r="B23" s="39"/>
      <c r="C23" s="40"/>
      <c r="D23" s="35" t="s">
        <v>40</v>
      </c>
      <c r="E23" s="40"/>
      <c r="F23" s="40"/>
      <c r="G23" s="40"/>
      <c r="H23" s="40"/>
      <c r="I23" s="116"/>
      <c r="J23" s="40"/>
      <c r="K23" s="43"/>
    </row>
    <row r="24" spans="2:11" s="6" customFormat="1" ht="22.5" customHeight="1">
      <c r="B24" s="119"/>
      <c r="C24" s="120"/>
      <c r="D24" s="120"/>
      <c r="E24" s="333" t="s">
        <v>22</v>
      </c>
      <c r="F24" s="333"/>
      <c r="G24" s="333"/>
      <c r="H24" s="333"/>
      <c r="I24" s="121"/>
      <c r="J24" s="120"/>
      <c r="K24" s="122"/>
    </row>
    <row r="25" spans="2:11" s="1" customFormat="1" ht="6.95" customHeight="1">
      <c r="B25" s="39"/>
      <c r="C25" s="40"/>
      <c r="D25" s="40"/>
      <c r="E25" s="40"/>
      <c r="F25" s="40"/>
      <c r="G25" s="40"/>
      <c r="H25" s="40"/>
      <c r="I25" s="116"/>
      <c r="J25" s="40"/>
      <c r="K25" s="43"/>
    </row>
    <row r="26" spans="2:11" s="1" customFormat="1" ht="6.95" customHeight="1">
      <c r="B26" s="39"/>
      <c r="C26" s="40"/>
      <c r="D26" s="83"/>
      <c r="E26" s="83"/>
      <c r="F26" s="83"/>
      <c r="G26" s="83"/>
      <c r="H26" s="83"/>
      <c r="I26" s="123"/>
      <c r="J26" s="83"/>
      <c r="K26" s="124"/>
    </row>
    <row r="27" spans="2:11" s="1" customFormat="1" ht="25.35" customHeight="1">
      <c r="B27" s="39"/>
      <c r="C27" s="40"/>
      <c r="D27" s="125" t="s">
        <v>41</v>
      </c>
      <c r="E27" s="40"/>
      <c r="F27" s="40"/>
      <c r="G27" s="40"/>
      <c r="H27" s="40"/>
      <c r="I27" s="116"/>
      <c r="J27" s="126">
        <f>ROUND(J95,2)</f>
        <v>0</v>
      </c>
      <c r="K27" s="43"/>
    </row>
    <row r="28" spans="2:11" s="1" customFormat="1" ht="6.95" customHeight="1">
      <c r="B28" s="39"/>
      <c r="C28" s="40"/>
      <c r="D28" s="83"/>
      <c r="E28" s="83"/>
      <c r="F28" s="83"/>
      <c r="G28" s="83"/>
      <c r="H28" s="83"/>
      <c r="I28" s="123"/>
      <c r="J28" s="83"/>
      <c r="K28" s="124"/>
    </row>
    <row r="29" spans="2:11" s="1" customFormat="1" ht="14.45" customHeight="1">
      <c r="B29" s="39"/>
      <c r="C29" s="40"/>
      <c r="D29" s="40"/>
      <c r="E29" s="40"/>
      <c r="F29" s="44" t="s">
        <v>43</v>
      </c>
      <c r="G29" s="40"/>
      <c r="H29" s="40"/>
      <c r="I29" s="127" t="s">
        <v>42</v>
      </c>
      <c r="J29" s="44" t="s">
        <v>44</v>
      </c>
      <c r="K29" s="43"/>
    </row>
    <row r="30" spans="2:11" s="1" customFormat="1" ht="14.45" customHeight="1">
      <c r="B30" s="39"/>
      <c r="C30" s="40"/>
      <c r="D30" s="47" t="s">
        <v>45</v>
      </c>
      <c r="E30" s="47" t="s">
        <v>46</v>
      </c>
      <c r="F30" s="128">
        <f>ROUND(SUM(BE95:BE218),2)</f>
        <v>0</v>
      </c>
      <c r="G30" s="40"/>
      <c r="H30" s="40"/>
      <c r="I30" s="129">
        <v>0.21</v>
      </c>
      <c r="J30" s="128">
        <f>ROUND(ROUND((SUM(BE95:BE218)),2)*I30,2)</f>
        <v>0</v>
      </c>
      <c r="K30" s="43"/>
    </row>
    <row r="31" spans="2:11" s="1" customFormat="1" ht="14.45" customHeight="1">
      <c r="B31" s="39"/>
      <c r="C31" s="40"/>
      <c r="D31" s="40"/>
      <c r="E31" s="47" t="s">
        <v>47</v>
      </c>
      <c r="F31" s="128">
        <f>ROUND(SUM(BF95:BF218),2)</f>
        <v>0</v>
      </c>
      <c r="G31" s="40"/>
      <c r="H31" s="40"/>
      <c r="I31" s="129">
        <v>0.15</v>
      </c>
      <c r="J31" s="128">
        <f>ROUND(ROUND((SUM(BF95:BF218)),2)*I31,2)</f>
        <v>0</v>
      </c>
      <c r="K31" s="43"/>
    </row>
    <row r="32" spans="2:11" s="1" customFormat="1" ht="14.45" customHeight="1" hidden="1">
      <c r="B32" s="39"/>
      <c r="C32" s="40"/>
      <c r="D32" s="40"/>
      <c r="E32" s="47" t="s">
        <v>48</v>
      </c>
      <c r="F32" s="128">
        <f>ROUND(SUM(BG95:BG218),2)</f>
        <v>0</v>
      </c>
      <c r="G32" s="40"/>
      <c r="H32" s="40"/>
      <c r="I32" s="129">
        <v>0.21</v>
      </c>
      <c r="J32" s="128">
        <v>0</v>
      </c>
      <c r="K32" s="43"/>
    </row>
    <row r="33" spans="2:11" s="1" customFormat="1" ht="14.45" customHeight="1" hidden="1">
      <c r="B33" s="39"/>
      <c r="C33" s="40"/>
      <c r="D33" s="40"/>
      <c r="E33" s="47" t="s">
        <v>49</v>
      </c>
      <c r="F33" s="128">
        <f>ROUND(SUM(BH95:BH218),2)</f>
        <v>0</v>
      </c>
      <c r="G33" s="40"/>
      <c r="H33" s="40"/>
      <c r="I33" s="129">
        <v>0.15</v>
      </c>
      <c r="J33" s="128">
        <v>0</v>
      </c>
      <c r="K33" s="43"/>
    </row>
    <row r="34" spans="2:11" s="1" customFormat="1" ht="14.45" customHeight="1" hidden="1">
      <c r="B34" s="39"/>
      <c r="C34" s="40"/>
      <c r="D34" s="40"/>
      <c r="E34" s="47" t="s">
        <v>50</v>
      </c>
      <c r="F34" s="128">
        <f>ROUND(SUM(BI95:BI218),2)</f>
        <v>0</v>
      </c>
      <c r="G34" s="40"/>
      <c r="H34" s="40"/>
      <c r="I34" s="129">
        <v>0</v>
      </c>
      <c r="J34" s="128">
        <v>0</v>
      </c>
      <c r="K34" s="43"/>
    </row>
    <row r="35" spans="2:11" s="1" customFormat="1" ht="6.95" customHeight="1">
      <c r="B35" s="39"/>
      <c r="C35" s="40"/>
      <c r="D35" s="40"/>
      <c r="E35" s="40"/>
      <c r="F35" s="40"/>
      <c r="G35" s="40"/>
      <c r="H35" s="40"/>
      <c r="I35" s="116"/>
      <c r="J35" s="40"/>
      <c r="K35" s="43"/>
    </row>
    <row r="36" spans="2:11" s="1" customFormat="1" ht="25.35" customHeight="1">
      <c r="B36" s="39"/>
      <c r="C36" s="130"/>
      <c r="D36" s="131" t="s">
        <v>51</v>
      </c>
      <c r="E36" s="77"/>
      <c r="F36" s="77"/>
      <c r="G36" s="132" t="s">
        <v>52</v>
      </c>
      <c r="H36" s="133" t="s">
        <v>53</v>
      </c>
      <c r="I36" s="134"/>
      <c r="J36" s="135">
        <f>SUM(J27:J34)</f>
        <v>0</v>
      </c>
      <c r="K36" s="136"/>
    </row>
    <row r="37" spans="2:11" s="1" customFormat="1" ht="14.45" customHeight="1">
      <c r="B37" s="54"/>
      <c r="C37" s="55"/>
      <c r="D37" s="55"/>
      <c r="E37" s="55"/>
      <c r="F37" s="55"/>
      <c r="G37" s="55"/>
      <c r="H37" s="55"/>
      <c r="I37" s="137"/>
      <c r="J37" s="55"/>
      <c r="K37" s="56"/>
    </row>
    <row r="41" spans="2:11" s="1" customFormat="1" ht="6.95" customHeight="1">
      <c r="B41" s="138"/>
      <c r="C41" s="139"/>
      <c r="D41" s="139"/>
      <c r="E41" s="139"/>
      <c r="F41" s="139"/>
      <c r="G41" s="139"/>
      <c r="H41" s="139"/>
      <c r="I41" s="140"/>
      <c r="J41" s="139"/>
      <c r="K41" s="141"/>
    </row>
    <row r="42" spans="2:11" s="1" customFormat="1" ht="36.95" customHeight="1">
      <c r="B42" s="39"/>
      <c r="C42" s="28" t="s">
        <v>102</v>
      </c>
      <c r="D42" s="40"/>
      <c r="E42" s="40"/>
      <c r="F42" s="40"/>
      <c r="G42" s="40"/>
      <c r="H42" s="40"/>
      <c r="I42" s="116"/>
      <c r="J42" s="40"/>
      <c r="K42" s="43"/>
    </row>
    <row r="43" spans="2:11" s="1" customFormat="1" ht="6.95" customHeight="1">
      <c r="B43" s="39"/>
      <c r="C43" s="40"/>
      <c r="D43" s="40"/>
      <c r="E43" s="40"/>
      <c r="F43" s="40"/>
      <c r="G43" s="40"/>
      <c r="H43" s="40"/>
      <c r="I43" s="116"/>
      <c r="J43" s="40"/>
      <c r="K43" s="43"/>
    </row>
    <row r="44" spans="2:11" s="1" customFormat="1" ht="14.45" customHeight="1">
      <c r="B44" s="39"/>
      <c r="C44" s="35" t="s">
        <v>18</v>
      </c>
      <c r="D44" s="40"/>
      <c r="E44" s="40"/>
      <c r="F44" s="40"/>
      <c r="G44" s="40"/>
      <c r="H44" s="40"/>
      <c r="I44" s="116"/>
      <c r="J44" s="40"/>
      <c r="K44" s="43"/>
    </row>
    <row r="45" spans="2:11" s="1" customFormat="1" ht="22.5" customHeight="1">
      <c r="B45" s="39"/>
      <c r="C45" s="40"/>
      <c r="D45" s="40"/>
      <c r="E45" s="364" t="str">
        <f>E7</f>
        <v>Zlepšení praktické připravenosti technických oborů</v>
      </c>
      <c r="F45" s="365"/>
      <c r="G45" s="365"/>
      <c r="H45" s="365"/>
      <c r="I45" s="116"/>
      <c r="J45" s="40"/>
      <c r="K45" s="43"/>
    </row>
    <row r="46" spans="2:11" s="1" customFormat="1" ht="14.45" customHeight="1">
      <c r="B46" s="39"/>
      <c r="C46" s="35" t="s">
        <v>100</v>
      </c>
      <c r="D46" s="40"/>
      <c r="E46" s="40"/>
      <c r="F46" s="40"/>
      <c r="G46" s="40"/>
      <c r="H46" s="40"/>
      <c r="I46" s="116"/>
      <c r="J46" s="40"/>
      <c r="K46" s="43"/>
    </row>
    <row r="47" spans="2:11" s="1" customFormat="1" ht="23.25" customHeight="1">
      <c r="B47" s="39"/>
      <c r="C47" s="40"/>
      <c r="D47" s="40"/>
      <c r="E47" s="366" t="str">
        <f>E9</f>
        <v>HRONOV 4 - SO-04-Stavební úpravy-dodatek</v>
      </c>
      <c r="F47" s="367"/>
      <c r="G47" s="367"/>
      <c r="H47" s="367"/>
      <c r="I47" s="116"/>
      <c r="J47" s="40"/>
      <c r="K47" s="43"/>
    </row>
    <row r="48" spans="2:11" s="1" customFormat="1" ht="6.95" customHeight="1">
      <c r="B48" s="39"/>
      <c r="C48" s="40"/>
      <c r="D48" s="40"/>
      <c r="E48" s="40"/>
      <c r="F48" s="40"/>
      <c r="G48" s="40"/>
      <c r="H48" s="40"/>
      <c r="I48" s="116"/>
      <c r="J48" s="40"/>
      <c r="K48" s="43"/>
    </row>
    <row r="49" spans="2:11" s="1" customFormat="1" ht="18" customHeight="1">
      <c r="B49" s="39"/>
      <c r="C49" s="35" t="s">
        <v>25</v>
      </c>
      <c r="D49" s="40"/>
      <c r="E49" s="40"/>
      <c r="F49" s="33" t="str">
        <f>F12</f>
        <v xml:space="preserve">SPŠ Hronov,Vrchlického 538 </v>
      </c>
      <c r="G49" s="40"/>
      <c r="H49" s="40"/>
      <c r="I49" s="117" t="s">
        <v>27</v>
      </c>
      <c r="J49" s="118" t="str">
        <f>IF(J12="","",J12)</f>
        <v>13. 11. 2016</v>
      </c>
      <c r="K49" s="43"/>
    </row>
    <row r="50" spans="2:11" s="1" customFormat="1" ht="6.95" customHeight="1">
      <c r="B50" s="39"/>
      <c r="C50" s="40"/>
      <c r="D50" s="40"/>
      <c r="E50" s="40"/>
      <c r="F50" s="40"/>
      <c r="G50" s="40"/>
      <c r="H50" s="40"/>
      <c r="I50" s="116"/>
      <c r="J50" s="40"/>
      <c r="K50" s="43"/>
    </row>
    <row r="51" spans="2:11" s="1" customFormat="1" ht="13.5">
      <c r="B51" s="39"/>
      <c r="C51" s="35" t="s">
        <v>31</v>
      </c>
      <c r="D51" s="40"/>
      <c r="E51" s="40"/>
      <c r="F51" s="33" t="str">
        <f>E15</f>
        <v>Královéhradecký kraj  Pivovarské nám.1245</v>
      </c>
      <c r="G51" s="40"/>
      <c r="H51" s="40"/>
      <c r="I51" s="117" t="s">
        <v>37</v>
      </c>
      <c r="J51" s="33" t="str">
        <f>E21</f>
        <v>Obchodní projekt Hradec Králové v.o.s.</v>
      </c>
      <c r="K51" s="43"/>
    </row>
    <row r="52" spans="2:11" s="1" customFormat="1" ht="14.45" customHeight="1">
      <c r="B52" s="39"/>
      <c r="C52" s="35" t="s">
        <v>35</v>
      </c>
      <c r="D52" s="40"/>
      <c r="E52" s="40"/>
      <c r="F52" s="33" t="str">
        <f>IF(E18="","",E18)</f>
        <v/>
      </c>
      <c r="G52" s="40"/>
      <c r="H52" s="40"/>
      <c r="I52" s="116"/>
      <c r="J52" s="40"/>
      <c r="K52" s="43"/>
    </row>
    <row r="53" spans="2:11" s="1" customFormat="1" ht="10.35" customHeight="1">
      <c r="B53" s="39"/>
      <c r="C53" s="40"/>
      <c r="D53" s="40"/>
      <c r="E53" s="40"/>
      <c r="F53" s="40"/>
      <c r="G53" s="40"/>
      <c r="H53" s="40"/>
      <c r="I53" s="116"/>
      <c r="J53" s="40"/>
      <c r="K53" s="43"/>
    </row>
    <row r="54" spans="2:11" s="1" customFormat="1" ht="29.25" customHeight="1">
      <c r="B54" s="39"/>
      <c r="C54" s="142" t="s">
        <v>103</v>
      </c>
      <c r="D54" s="130"/>
      <c r="E54" s="130"/>
      <c r="F54" s="130"/>
      <c r="G54" s="130"/>
      <c r="H54" s="130"/>
      <c r="I54" s="143"/>
      <c r="J54" s="144" t="s">
        <v>104</v>
      </c>
      <c r="K54" s="145"/>
    </row>
    <row r="55" spans="2:11" s="1" customFormat="1" ht="10.35" customHeight="1">
      <c r="B55" s="39"/>
      <c r="C55" s="40"/>
      <c r="D55" s="40"/>
      <c r="E55" s="40"/>
      <c r="F55" s="40"/>
      <c r="G55" s="40"/>
      <c r="H55" s="40"/>
      <c r="I55" s="116"/>
      <c r="J55" s="40"/>
      <c r="K55" s="43"/>
    </row>
    <row r="56" spans="2:47" s="1" customFormat="1" ht="29.25" customHeight="1">
      <c r="B56" s="39"/>
      <c r="C56" s="146" t="s">
        <v>105</v>
      </c>
      <c r="D56" s="40"/>
      <c r="E56" s="40"/>
      <c r="F56" s="40"/>
      <c r="G56" s="40"/>
      <c r="H56" s="40"/>
      <c r="I56" s="116"/>
      <c r="J56" s="126">
        <f>J95</f>
        <v>0</v>
      </c>
      <c r="K56" s="43"/>
      <c r="AU56" s="22" t="s">
        <v>106</v>
      </c>
    </row>
    <row r="57" spans="2:11" s="7" customFormat="1" ht="24.95" customHeight="1">
      <c r="B57" s="147"/>
      <c r="C57" s="148"/>
      <c r="D57" s="149" t="s">
        <v>107</v>
      </c>
      <c r="E57" s="150"/>
      <c r="F57" s="150"/>
      <c r="G57" s="150"/>
      <c r="H57" s="150"/>
      <c r="I57" s="151"/>
      <c r="J57" s="152">
        <f>J96</f>
        <v>0</v>
      </c>
      <c r="K57" s="153"/>
    </row>
    <row r="58" spans="2:11" s="8" customFormat="1" ht="19.9" customHeight="1">
      <c r="B58" s="154"/>
      <c r="C58" s="155"/>
      <c r="D58" s="156" t="s">
        <v>898</v>
      </c>
      <c r="E58" s="157"/>
      <c r="F58" s="157"/>
      <c r="G58" s="157"/>
      <c r="H58" s="157"/>
      <c r="I58" s="158"/>
      <c r="J58" s="159">
        <f>J97</f>
        <v>0</v>
      </c>
      <c r="K58" s="160"/>
    </row>
    <row r="59" spans="2:11" s="8" customFormat="1" ht="19.9" customHeight="1">
      <c r="B59" s="154"/>
      <c r="C59" s="155"/>
      <c r="D59" s="156" t="s">
        <v>940</v>
      </c>
      <c r="E59" s="157"/>
      <c r="F59" s="157"/>
      <c r="G59" s="157"/>
      <c r="H59" s="157"/>
      <c r="I59" s="158"/>
      <c r="J59" s="159">
        <f>J102</f>
        <v>0</v>
      </c>
      <c r="K59" s="160"/>
    </row>
    <row r="60" spans="2:11" s="8" customFormat="1" ht="19.9" customHeight="1">
      <c r="B60" s="154"/>
      <c r="C60" s="155"/>
      <c r="D60" s="156" t="s">
        <v>108</v>
      </c>
      <c r="E60" s="157"/>
      <c r="F60" s="157"/>
      <c r="G60" s="157"/>
      <c r="H60" s="157"/>
      <c r="I60" s="158"/>
      <c r="J60" s="159">
        <f>J109</f>
        <v>0</v>
      </c>
      <c r="K60" s="160"/>
    </row>
    <row r="61" spans="2:11" s="8" customFormat="1" ht="19.9" customHeight="1">
      <c r="B61" s="154"/>
      <c r="C61" s="155"/>
      <c r="D61" s="156" t="s">
        <v>111</v>
      </c>
      <c r="E61" s="157"/>
      <c r="F61" s="157"/>
      <c r="G61" s="157"/>
      <c r="H61" s="157"/>
      <c r="I61" s="158"/>
      <c r="J61" s="159">
        <f>J126</f>
        <v>0</v>
      </c>
      <c r="K61" s="160"/>
    </row>
    <row r="62" spans="2:11" s="8" customFormat="1" ht="19.9" customHeight="1">
      <c r="B62" s="154"/>
      <c r="C62" s="155"/>
      <c r="D62" s="156" t="s">
        <v>112</v>
      </c>
      <c r="E62" s="157"/>
      <c r="F62" s="157"/>
      <c r="G62" s="157"/>
      <c r="H62" s="157"/>
      <c r="I62" s="158"/>
      <c r="J62" s="159">
        <f>J141</f>
        <v>0</v>
      </c>
      <c r="K62" s="160"/>
    </row>
    <row r="63" spans="2:11" s="8" customFormat="1" ht="19.9" customHeight="1">
      <c r="B63" s="154"/>
      <c r="C63" s="155"/>
      <c r="D63" s="156" t="s">
        <v>113</v>
      </c>
      <c r="E63" s="157"/>
      <c r="F63" s="157"/>
      <c r="G63" s="157"/>
      <c r="H63" s="157"/>
      <c r="I63" s="158"/>
      <c r="J63" s="159">
        <f>J157</f>
        <v>0</v>
      </c>
      <c r="K63" s="160"/>
    </row>
    <row r="64" spans="2:11" s="8" customFormat="1" ht="19.9" customHeight="1">
      <c r="B64" s="154"/>
      <c r="C64" s="155"/>
      <c r="D64" s="156" t="s">
        <v>114</v>
      </c>
      <c r="E64" s="157"/>
      <c r="F64" s="157"/>
      <c r="G64" s="157"/>
      <c r="H64" s="157"/>
      <c r="I64" s="158"/>
      <c r="J64" s="159">
        <f>J163</f>
        <v>0</v>
      </c>
      <c r="K64" s="160"/>
    </row>
    <row r="65" spans="2:11" s="7" customFormat="1" ht="24.95" customHeight="1">
      <c r="B65" s="147"/>
      <c r="C65" s="148"/>
      <c r="D65" s="149" t="s">
        <v>115</v>
      </c>
      <c r="E65" s="150"/>
      <c r="F65" s="150"/>
      <c r="G65" s="150"/>
      <c r="H65" s="150"/>
      <c r="I65" s="151"/>
      <c r="J65" s="152">
        <f>J165</f>
        <v>0</v>
      </c>
      <c r="K65" s="153"/>
    </row>
    <row r="66" spans="2:11" s="8" customFormat="1" ht="19.9" customHeight="1">
      <c r="B66" s="154"/>
      <c r="C66" s="155"/>
      <c r="D66" s="156" t="s">
        <v>116</v>
      </c>
      <c r="E66" s="157"/>
      <c r="F66" s="157"/>
      <c r="G66" s="157"/>
      <c r="H66" s="157"/>
      <c r="I66" s="158"/>
      <c r="J66" s="159">
        <f>J166</f>
        <v>0</v>
      </c>
      <c r="K66" s="160"/>
    </row>
    <row r="67" spans="2:11" s="8" customFormat="1" ht="19.9" customHeight="1">
      <c r="B67" s="154"/>
      <c r="C67" s="155"/>
      <c r="D67" s="156" t="s">
        <v>941</v>
      </c>
      <c r="E67" s="157"/>
      <c r="F67" s="157"/>
      <c r="G67" s="157"/>
      <c r="H67" s="157"/>
      <c r="I67" s="158"/>
      <c r="J67" s="159">
        <f>J177</f>
        <v>0</v>
      </c>
      <c r="K67" s="160"/>
    </row>
    <row r="68" spans="2:11" s="8" customFormat="1" ht="19.9" customHeight="1">
      <c r="B68" s="154"/>
      <c r="C68" s="155"/>
      <c r="D68" s="156" t="s">
        <v>742</v>
      </c>
      <c r="E68" s="157"/>
      <c r="F68" s="157"/>
      <c r="G68" s="157"/>
      <c r="H68" s="157"/>
      <c r="I68" s="158"/>
      <c r="J68" s="159">
        <f>J179</f>
        <v>0</v>
      </c>
      <c r="K68" s="160"/>
    </row>
    <row r="69" spans="2:11" s="8" customFormat="1" ht="19.9" customHeight="1">
      <c r="B69" s="154"/>
      <c r="C69" s="155"/>
      <c r="D69" s="156" t="s">
        <v>120</v>
      </c>
      <c r="E69" s="157"/>
      <c r="F69" s="157"/>
      <c r="G69" s="157"/>
      <c r="H69" s="157"/>
      <c r="I69" s="158"/>
      <c r="J69" s="159">
        <f>J182</f>
        <v>0</v>
      </c>
      <c r="K69" s="160"/>
    </row>
    <row r="70" spans="2:11" s="8" customFormat="1" ht="19.9" customHeight="1">
      <c r="B70" s="154"/>
      <c r="C70" s="155"/>
      <c r="D70" s="156" t="s">
        <v>122</v>
      </c>
      <c r="E70" s="157"/>
      <c r="F70" s="157"/>
      <c r="G70" s="157"/>
      <c r="H70" s="157"/>
      <c r="I70" s="158"/>
      <c r="J70" s="159">
        <f>J188</f>
        <v>0</v>
      </c>
      <c r="K70" s="160"/>
    </row>
    <row r="71" spans="2:11" s="8" customFormat="1" ht="19.9" customHeight="1">
      <c r="B71" s="154"/>
      <c r="C71" s="155"/>
      <c r="D71" s="156" t="s">
        <v>942</v>
      </c>
      <c r="E71" s="157"/>
      <c r="F71" s="157"/>
      <c r="G71" s="157"/>
      <c r="H71" s="157"/>
      <c r="I71" s="158"/>
      <c r="J71" s="159">
        <f>J193</f>
        <v>0</v>
      </c>
      <c r="K71" s="160"/>
    </row>
    <row r="72" spans="2:11" s="8" customFormat="1" ht="19.9" customHeight="1">
      <c r="B72" s="154"/>
      <c r="C72" s="155"/>
      <c r="D72" s="156" t="s">
        <v>123</v>
      </c>
      <c r="E72" s="157"/>
      <c r="F72" s="157"/>
      <c r="G72" s="157"/>
      <c r="H72" s="157"/>
      <c r="I72" s="158"/>
      <c r="J72" s="159">
        <f>J199</f>
        <v>0</v>
      </c>
      <c r="K72" s="160"/>
    </row>
    <row r="73" spans="2:11" s="8" customFormat="1" ht="19.9" customHeight="1">
      <c r="B73" s="154"/>
      <c r="C73" s="155"/>
      <c r="D73" s="156" t="s">
        <v>126</v>
      </c>
      <c r="E73" s="157"/>
      <c r="F73" s="157"/>
      <c r="G73" s="157"/>
      <c r="H73" s="157"/>
      <c r="I73" s="158"/>
      <c r="J73" s="159">
        <f>J209</f>
        <v>0</v>
      </c>
      <c r="K73" s="160"/>
    </row>
    <row r="74" spans="2:11" s="7" customFormat="1" ht="24.95" customHeight="1">
      <c r="B74" s="147"/>
      <c r="C74" s="148"/>
      <c r="D74" s="149" t="s">
        <v>127</v>
      </c>
      <c r="E74" s="150"/>
      <c r="F74" s="150"/>
      <c r="G74" s="150"/>
      <c r="H74" s="150"/>
      <c r="I74" s="151"/>
      <c r="J74" s="152">
        <f>J216</f>
        <v>0</v>
      </c>
      <c r="K74" s="153"/>
    </row>
    <row r="75" spans="2:11" s="8" customFormat="1" ht="19.9" customHeight="1">
      <c r="B75" s="154"/>
      <c r="C75" s="155"/>
      <c r="D75" s="156" t="s">
        <v>128</v>
      </c>
      <c r="E75" s="157"/>
      <c r="F75" s="157"/>
      <c r="G75" s="157"/>
      <c r="H75" s="157"/>
      <c r="I75" s="158"/>
      <c r="J75" s="159">
        <f>J217</f>
        <v>0</v>
      </c>
      <c r="K75" s="160"/>
    </row>
    <row r="76" spans="2:11" s="1" customFormat="1" ht="21.75" customHeight="1">
      <c r="B76" s="39"/>
      <c r="C76" s="40"/>
      <c r="D76" s="40"/>
      <c r="E76" s="40"/>
      <c r="F76" s="40"/>
      <c r="G76" s="40"/>
      <c r="H76" s="40"/>
      <c r="I76" s="116"/>
      <c r="J76" s="40"/>
      <c r="K76" s="43"/>
    </row>
    <row r="77" spans="2:11" s="1" customFormat="1" ht="6.95" customHeight="1">
      <c r="B77" s="54"/>
      <c r="C77" s="55"/>
      <c r="D77" s="55"/>
      <c r="E77" s="55"/>
      <c r="F77" s="55"/>
      <c r="G77" s="55"/>
      <c r="H77" s="55"/>
      <c r="I77" s="137"/>
      <c r="J77" s="55"/>
      <c r="K77" s="56"/>
    </row>
    <row r="81" spans="2:12" s="1" customFormat="1" ht="6.95" customHeight="1">
      <c r="B81" s="57"/>
      <c r="C81" s="58"/>
      <c r="D81" s="58"/>
      <c r="E81" s="58"/>
      <c r="F81" s="58"/>
      <c r="G81" s="58"/>
      <c r="H81" s="58"/>
      <c r="I81" s="140"/>
      <c r="J81" s="58"/>
      <c r="K81" s="58"/>
      <c r="L81" s="59"/>
    </row>
    <row r="82" spans="2:12" s="1" customFormat="1" ht="36.95" customHeight="1">
      <c r="B82" s="39"/>
      <c r="C82" s="60" t="s">
        <v>133</v>
      </c>
      <c r="D82" s="61"/>
      <c r="E82" s="61"/>
      <c r="F82" s="61"/>
      <c r="G82" s="61"/>
      <c r="H82" s="61"/>
      <c r="I82" s="161"/>
      <c r="J82" s="61"/>
      <c r="K82" s="61"/>
      <c r="L82" s="59"/>
    </row>
    <row r="83" spans="2:12" s="1" customFormat="1" ht="6.95" customHeight="1">
      <c r="B83" s="39"/>
      <c r="C83" s="61"/>
      <c r="D83" s="61"/>
      <c r="E83" s="61"/>
      <c r="F83" s="61"/>
      <c r="G83" s="61"/>
      <c r="H83" s="61"/>
      <c r="I83" s="161"/>
      <c r="J83" s="61"/>
      <c r="K83" s="61"/>
      <c r="L83" s="59"/>
    </row>
    <row r="84" spans="2:12" s="1" customFormat="1" ht="14.45" customHeight="1">
      <c r="B84" s="39"/>
      <c r="C84" s="63" t="s">
        <v>18</v>
      </c>
      <c r="D84" s="61"/>
      <c r="E84" s="61"/>
      <c r="F84" s="61"/>
      <c r="G84" s="61"/>
      <c r="H84" s="61"/>
      <c r="I84" s="161"/>
      <c r="J84" s="61"/>
      <c r="K84" s="61"/>
      <c r="L84" s="59"/>
    </row>
    <row r="85" spans="2:12" s="1" customFormat="1" ht="22.5" customHeight="1">
      <c r="B85" s="39"/>
      <c r="C85" s="61"/>
      <c r="D85" s="61"/>
      <c r="E85" s="368" t="str">
        <f>E7</f>
        <v>Zlepšení praktické připravenosti technických oborů</v>
      </c>
      <c r="F85" s="369"/>
      <c r="G85" s="369"/>
      <c r="H85" s="369"/>
      <c r="I85" s="161"/>
      <c r="J85" s="61"/>
      <c r="K85" s="61"/>
      <c r="L85" s="59"/>
    </row>
    <row r="86" spans="2:12" s="1" customFormat="1" ht="14.45" customHeight="1">
      <c r="B86" s="39"/>
      <c r="C86" s="63" t="s">
        <v>100</v>
      </c>
      <c r="D86" s="61"/>
      <c r="E86" s="61"/>
      <c r="F86" s="61"/>
      <c r="G86" s="61"/>
      <c r="H86" s="61"/>
      <c r="I86" s="161"/>
      <c r="J86" s="61"/>
      <c r="K86" s="61"/>
      <c r="L86" s="59"/>
    </row>
    <row r="87" spans="2:12" s="1" customFormat="1" ht="23.25" customHeight="1">
      <c r="B87" s="39"/>
      <c r="C87" s="61"/>
      <c r="D87" s="61"/>
      <c r="E87" s="344" t="str">
        <f>E9</f>
        <v>HRONOV 4 - SO-04-Stavební úpravy-dodatek</v>
      </c>
      <c r="F87" s="370"/>
      <c r="G87" s="370"/>
      <c r="H87" s="370"/>
      <c r="I87" s="161"/>
      <c r="J87" s="61"/>
      <c r="K87" s="61"/>
      <c r="L87" s="59"/>
    </row>
    <row r="88" spans="2:12" s="1" customFormat="1" ht="6.95" customHeight="1">
      <c r="B88" s="39"/>
      <c r="C88" s="61"/>
      <c r="D88" s="61"/>
      <c r="E88" s="61"/>
      <c r="F88" s="61"/>
      <c r="G88" s="61"/>
      <c r="H88" s="61"/>
      <c r="I88" s="161"/>
      <c r="J88" s="61"/>
      <c r="K88" s="61"/>
      <c r="L88" s="59"/>
    </row>
    <row r="89" spans="2:12" s="1" customFormat="1" ht="18" customHeight="1">
      <c r="B89" s="39"/>
      <c r="C89" s="63" t="s">
        <v>25</v>
      </c>
      <c r="D89" s="61"/>
      <c r="E89" s="61"/>
      <c r="F89" s="162" t="str">
        <f>F12</f>
        <v xml:space="preserve">SPŠ Hronov,Vrchlického 538 </v>
      </c>
      <c r="G89" s="61"/>
      <c r="H89" s="61"/>
      <c r="I89" s="163" t="s">
        <v>27</v>
      </c>
      <c r="J89" s="71" t="str">
        <f>IF(J12="","",J12)</f>
        <v>13. 11. 2016</v>
      </c>
      <c r="K89" s="61"/>
      <c r="L89" s="59"/>
    </row>
    <row r="90" spans="2:12" s="1" customFormat="1" ht="6.95" customHeight="1">
      <c r="B90" s="39"/>
      <c r="C90" s="61"/>
      <c r="D90" s="61"/>
      <c r="E90" s="61"/>
      <c r="F90" s="61"/>
      <c r="G90" s="61"/>
      <c r="H90" s="61"/>
      <c r="I90" s="161"/>
      <c r="J90" s="61"/>
      <c r="K90" s="61"/>
      <c r="L90" s="59"/>
    </row>
    <row r="91" spans="2:12" s="1" customFormat="1" ht="13.5">
      <c r="B91" s="39"/>
      <c r="C91" s="63" t="s">
        <v>31</v>
      </c>
      <c r="D91" s="61"/>
      <c r="E91" s="61"/>
      <c r="F91" s="162" t="str">
        <f>E15</f>
        <v>Královéhradecký kraj  Pivovarské nám.1245</v>
      </c>
      <c r="G91" s="61"/>
      <c r="H91" s="61"/>
      <c r="I91" s="163" t="s">
        <v>37</v>
      </c>
      <c r="J91" s="162" t="str">
        <f>E21</f>
        <v>Obchodní projekt Hradec Králové v.o.s.</v>
      </c>
      <c r="K91" s="61"/>
      <c r="L91" s="59"/>
    </row>
    <row r="92" spans="2:12" s="1" customFormat="1" ht="14.45" customHeight="1">
      <c r="B92" s="39"/>
      <c r="C92" s="63" t="s">
        <v>35</v>
      </c>
      <c r="D92" s="61"/>
      <c r="E92" s="61"/>
      <c r="F92" s="162" t="str">
        <f>IF(E18="","",E18)</f>
        <v/>
      </c>
      <c r="G92" s="61"/>
      <c r="H92" s="61"/>
      <c r="I92" s="161"/>
      <c r="J92" s="61"/>
      <c r="K92" s="61"/>
      <c r="L92" s="59"/>
    </row>
    <row r="93" spans="2:12" s="1" customFormat="1" ht="10.35" customHeight="1">
      <c r="B93" s="39"/>
      <c r="C93" s="61"/>
      <c r="D93" s="61"/>
      <c r="E93" s="61"/>
      <c r="F93" s="61"/>
      <c r="G93" s="61"/>
      <c r="H93" s="61"/>
      <c r="I93" s="161"/>
      <c r="J93" s="61"/>
      <c r="K93" s="61"/>
      <c r="L93" s="59"/>
    </row>
    <row r="94" spans="2:20" s="9" customFormat="1" ht="29.25" customHeight="1">
      <c r="B94" s="164"/>
      <c r="C94" s="165" t="s">
        <v>134</v>
      </c>
      <c r="D94" s="166" t="s">
        <v>60</v>
      </c>
      <c r="E94" s="166" t="s">
        <v>56</v>
      </c>
      <c r="F94" s="166" t="s">
        <v>135</v>
      </c>
      <c r="G94" s="166" t="s">
        <v>136</v>
      </c>
      <c r="H94" s="166" t="s">
        <v>137</v>
      </c>
      <c r="I94" s="167" t="s">
        <v>138</v>
      </c>
      <c r="J94" s="166" t="s">
        <v>104</v>
      </c>
      <c r="K94" s="168" t="s">
        <v>139</v>
      </c>
      <c r="L94" s="169"/>
      <c r="M94" s="79" t="s">
        <v>140</v>
      </c>
      <c r="N94" s="80" t="s">
        <v>45</v>
      </c>
      <c r="O94" s="80" t="s">
        <v>141</v>
      </c>
      <c r="P94" s="80" t="s">
        <v>142</v>
      </c>
      <c r="Q94" s="80" t="s">
        <v>143</v>
      </c>
      <c r="R94" s="80" t="s">
        <v>144</v>
      </c>
      <c r="S94" s="80" t="s">
        <v>145</v>
      </c>
      <c r="T94" s="81" t="s">
        <v>146</v>
      </c>
    </row>
    <row r="95" spans="2:63" s="1" customFormat="1" ht="29.25" customHeight="1">
      <c r="B95" s="39"/>
      <c r="C95" s="85" t="s">
        <v>105</v>
      </c>
      <c r="D95" s="61"/>
      <c r="E95" s="61"/>
      <c r="F95" s="61"/>
      <c r="G95" s="61"/>
      <c r="H95" s="61"/>
      <c r="I95" s="161"/>
      <c r="J95" s="170">
        <f>BK95</f>
        <v>0</v>
      </c>
      <c r="K95" s="61"/>
      <c r="L95" s="59"/>
      <c r="M95" s="82"/>
      <c r="N95" s="83"/>
      <c r="O95" s="83"/>
      <c r="P95" s="171">
        <f>P96+P165+P216</f>
        <v>0</v>
      </c>
      <c r="Q95" s="83"/>
      <c r="R95" s="171">
        <f>R96+R165+R216</f>
        <v>24.81006141</v>
      </c>
      <c r="S95" s="83"/>
      <c r="T95" s="172">
        <f>T96+T165+T216</f>
        <v>3.82882489</v>
      </c>
      <c r="AT95" s="22" t="s">
        <v>74</v>
      </c>
      <c r="AU95" s="22" t="s">
        <v>106</v>
      </c>
      <c r="BK95" s="173">
        <f>BK96+BK165+BK216</f>
        <v>0</v>
      </c>
    </row>
    <row r="96" spans="2:63" s="10" customFormat="1" ht="37.35" customHeight="1">
      <c r="B96" s="174"/>
      <c r="C96" s="175"/>
      <c r="D96" s="176" t="s">
        <v>74</v>
      </c>
      <c r="E96" s="177" t="s">
        <v>147</v>
      </c>
      <c r="F96" s="177" t="s">
        <v>148</v>
      </c>
      <c r="G96" s="175"/>
      <c r="H96" s="175"/>
      <c r="I96" s="178"/>
      <c r="J96" s="179">
        <f>BK96</f>
        <v>0</v>
      </c>
      <c r="K96" s="175"/>
      <c r="L96" s="180"/>
      <c r="M96" s="181"/>
      <c r="N96" s="182"/>
      <c r="O96" s="182"/>
      <c r="P96" s="183">
        <f>P97+P102+P109+P126+P141+P157+P163</f>
        <v>0</v>
      </c>
      <c r="Q96" s="182"/>
      <c r="R96" s="183">
        <f>R97+R102+R109+R126+R141+R157+R163</f>
        <v>24.406801429999998</v>
      </c>
      <c r="S96" s="182"/>
      <c r="T96" s="184">
        <f>T97+T102+T109+T126+T141+T157+T163</f>
        <v>3.824758</v>
      </c>
      <c r="AR96" s="185" t="s">
        <v>24</v>
      </c>
      <c r="AT96" s="186" t="s">
        <v>74</v>
      </c>
      <c r="AU96" s="186" t="s">
        <v>75</v>
      </c>
      <c r="AY96" s="185" t="s">
        <v>149</v>
      </c>
      <c r="BK96" s="187">
        <f>BK97+BK102+BK109+BK126+BK141+BK157+BK163</f>
        <v>0</v>
      </c>
    </row>
    <row r="97" spans="2:63" s="10" customFormat="1" ht="19.9" customHeight="1">
      <c r="B97" s="174"/>
      <c r="C97" s="175"/>
      <c r="D97" s="188" t="s">
        <v>74</v>
      </c>
      <c r="E97" s="189" t="s">
        <v>24</v>
      </c>
      <c r="F97" s="189" t="s">
        <v>899</v>
      </c>
      <c r="G97" s="175"/>
      <c r="H97" s="175"/>
      <c r="I97" s="178"/>
      <c r="J97" s="190">
        <f>BK97</f>
        <v>0</v>
      </c>
      <c r="K97" s="175"/>
      <c r="L97" s="180"/>
      <c r="M97" s="181"/>
      <c r="N97" s="182"/>
      <c r="O97" s="182"/>
      <c r="P97" s="183">
        <f>SUM(P98:P101)</f>
        <v>0</v>
      </c>
      <c r="Q97" s="182"/>
      <c r="R97" s="183">
        <f>SUM(R98:R101)</f>
        <v>0</v>
      </c>
      <c r="S97" s="182"/>
      <c r="T97" s="184">
        <f>SUM(T98:T101)</f>
        <v>0</v>
      </c>
      <c r="AR97" s="185" t="s">
        <v>24</v>
      </c>
      <c r="AT97" s="186" t="s">
        <v>74</v>
      </c>
      <c r="AU97" s="186" t="s">
        <v>24</v>
      </c>
      <c r="AY97" s="185" t="s">
        <v>149</v>
      </c>
      <c r="BK97" s="187">
        <f>SUM(BK98:BK101)</f>
        <v>0</v>
      </c>
    </row>
    <row r="98" spans="2:65" s="1" customFormat="1" ht="22.5" customHeight="1">
      <c r="B98" s="39"/>
      <c r="C98" s="191" t="s">
        <v>24</v>
      </c>
      <c r="D98" s="191" t="s">
        <v>152</v>
      </c>
      <c r="E98" s="192" t="s">
        <v>903</v>
      </c>
      <c r="F98" s="193" t="s">
        <v>904</v>
      </c>
      <c r="G98" s="194" t="s">
        <v>155</v>
      </c>
      <c r="H98" s="195">
        <v>3.456</v>
      </c>
      <c r="I98" s="196"/>
      <c r="J98" s="197">
        <f>ROUND(I98*H98,2)</f>
        <v>0</v>
      </c>
      <c r="K98" s="193" t="s">
        <v>156</v>
      </c>
      <c r="L98" s="59"/>
      <c r="M98" s="198" t="s">
        <v>22</v>
      </c>
      <c r="N98" s="199" t="s">
        <v>46</v>
      </c>
      <c r="O98" s="40"/>
      <c r="P98" s="200">
        <f>O98*H98</f>
        <v>0</v>
      </c>
      <c r="Q98" s="200">
        <v>0</v>
      </c>
      <c r="R98" s="200">
        <f>Q98*H98</f>
        <v>0</v>
      </c>
      <c r="S98" s="200">
        <v>0</v>
      </c>
      <c r="T98" s="201">
        <f>S98*H98</f>
        <v>0</v>
      </c>
      <c r="AR98" s="22" t="s">
        <v>157</v>
      </c>
      <c r="AT98" s="22" t="s">
        <v>152</v>
      </c>
      <c r="AU98" s="22" t="s">
        <v>84</v>
      </c>
      <c r="AY98" s="22" t="s">
        <v>149</v>
      </c>
      <c r="BE98" s="202">
        <f>IF(N98="základní",J98,0)</f>
        <v>0</v>
      </c>
      <c r="BF98" s="202">
        <f>IF(N98="snížená",J98,0)</f>
        <v>0</v>
      </c>
      <c r="BG98" s="202">
        <f>IF(N98="zákl. přenesená",J98,0)</f>
        <v>0</v>
      </c>
      <c r="BH98" s="202">
        <f>IF(N98="sníž. přenesená",J98,0)</f>
        <v>0</v>
      </c>
      <c r="BI98" s="202">
        <f>IF(N98="nulová",J98,0)</f>
        <v>0</v>
      </c>
      <c r="BJ98" s="22" t="s">
        <v>24</v>
      </c>
      <c r="BK98" s="202">
        <f>ROUND(I98*H98,2)</f>
        <v>0</v>
      </c>
      <c r="BL98" s="22" t="s">
        <v>157</v>
      </c>
      <c r="BM98" s="22" t="s">
        <v>943</v>
      </c>
    </row>
    <row r="99" spans="2:51" s="11" customFormat="1" ht="13.5">
      <c r="B99" s="203"/>
      <c r="C99" s="204"/>
      <c r="D99" s="205" t="s">
        <v>159</v>
      </c>
      <c r="E99" s="206" t="s">
        <v>22</v>
      </c>
      <c r="F99" s="207" t="s">
        <v>944</v>
      </c>
      <c r="G99" s="204"/>
      <c r="H99" s="208">
        <v>3.456</v>
      </c>
      <c r="I99" s="209"/>
      <c r="J99" s="204"/>
      <c r="K99" s="204"/>
      <c r="L99" s="210"/>
      <c r="M99" s="211"/>
      <c r="N99" s="212"/>
      <c r="O99" s="212"/>
      <c r="P99" s="212"/>
      <c r="Q99" s="212"/>
      <c r="R99" s="212"/>
      <c r="S99" s="212"/>
      <c r="T99" s="213"/>
      <c r="AT99" s="214" t="s">
        <v>159</v>
      </c>
      <c r="AU99" s="214" t="s">
        <v>84</v>
      </c>
      <c r="AV99" s="11" t="s">
        <v>84</v>
      </c>
      <c r="AW99" s="11" t="s">
        <v>39</v>
      </c>
      <c r="AX99" s="11" t="s">
        <v>24</v>
      </c>
      <c r="AY99" s="214" t="s">
        <v>149</v>
      </c>
    </row>
    <row r="100" spans="2:65" s="1" customFormat="1" ht="22.5" customHeight="1">
      <c r="B100" s="39"/>
      <c r="C100" s="191" t="s">
        <v>84</v>
      </c>
      <c r="D100" s="191" t="s">
        <v>152</v>
      </c>
      <c r="E100" s="192" t="s">
        <v>945</v>
      </c>
      <c r="F100" s="193" t="s">
        <v>946</v>
      </c>
      <c r="G100" s="194" t="s">
        <v>155</v>
      </c>
      <c r="H100" s="195">
        <v>4.328</v>
      </c>
      <c r="I100" s="196"/>
      <c r="J100" s="197">
        <f>ROUND(I100*H100,2)</f>
        <v>0</v>
      </c>
      <c r="K100" s="193" t="s">
        <v>156</v>
      </c>
      <c r="L100" s="59"/>
      <c r="M100" s="198" t="s">
        <v>22</v>
      </c>
      <c r="N100" s="199" t="s">
        <v>46</v>
      </c>
      <c r="O100" s="40"/>
      <c r="P100" s="200">
        <f>O100*H100</f>
        <v>0</v>
      </c>
      <c r="Q100" s="200">
        <v>0</v>
      </c>
      <c r="R100" s="200">
        <f>Q100*H100</f>
        <v>0</v>
      </c>
      <c r="S100" s="200">
        <v>0</v>
      </c>
      <c r="T100" s="201">
        <f>S100*H100</f>
        <v>0</v>
      </c>
      <c r="AR100" s="22" t="s">
        <v>157</v>
      </c>
      <c r="AT100" s="22" t="s">
        <v>152</v>
      </c>
      <c r="AU100" s="22" t="s">
        <v>84</v>
      </c>
      <c r="AY100" s="22" t="s">
        <v>149</v>
      </c>
      <c r="BE100" s="202">
        <f>IF(N100="základní",J100,0)</f>
        <v>0</v>
      </c>
      <c r="BF100" s="202">
        <f>IF(N100="snížená",J100,0)</f>
        <v>0</v>
      </c>
      <c r="BG100" s="202">
        <f>IF(N100="zákl. přenesená",J100,0)</f>
        <v>0</v>
      </c>
      <c r="BH100" s="202">
        <f>IF(N100="sníž. přenesená",J100,0)</f>
        <v>0</v>
      </c>
      <c r="BI100" s="202">
        <f>IF(N100="nulová",J100,0)</f>
        <v>0</v>
      </c>
      <c r="BJ100" s="22" t="s">
        <v>24</v>
      </c>
      <c r="BK100" s="202">
        <f>ROUND(I100*H100,2)</f>
        <v>0</v>
      </c>
      <c r="BL100" s="22" t="s">
        <v>157</v>
      </c>
      <c r="BM100" s="22" t="s">
        <v>947</v>
      </c>
    </row>
    <row r="101" spans="2:51" s="11" customFormat="1" ht="13.5">
      <c r="B101" s="203"/>
      <c r="C101" s="204"/>
      <c r="D101" s="215" t="s">
        <v>159</v>
      </c>
      <c r="E101" s="216" t="s">
        <v>22</v>
      </c>
      <c r="F101" s="217" t="s">
        <v>948</v>
      </c>
      <c r="G101" s="204"/>
      <c r="H101" s="218">
        <v>4.328</v>
      </c>
      <c r="I101" s="209"/>
      <c r="J101" s="204"/>
      <c r="K101" s="204"/>
      <c r="L101" s="210"/>
      <c r="M101" s="211"/>
      <c r="N101" s="212"/>
      <c r="O101" s="212"/>
      <c r="P101" s="212"/>
      <c r="Q101" s="212"/>
      <c r="R101" s="212"/>
      <c r="S101" s="212"/>
      <c r="T101" s="213"/>
      <c r="AT101" s="214" t="s">
        <v>159</v>
      </c>
      <c r="AU101" s="214" t="s">
        <v>84</v>
      </c>
      <c r="AV101" s="11" t="s">
        <v>84</v>
      </c>
      <c r="AW101" s="11" t="s">
        <v>39</v>
      </c>
      <c r="AX101" s="11" t="s">
        <v>24</v>
      </c>
      <c r="AY101" s="214" t="s">
        <v>149</v>
      </c>
    </row>
    <row r="102" spans="2:63" s="10" customFormat="1" ht="29.85" customHeight="1">
      <c r="B102" s="174"/>
      <c r="C102" s="175"/>
      <c r="D102" s="188" t="s">
        <v>74</v>
      </c>
      <c r="E102" s="189" t="s">
        <v>84</v>
      </c>
      <c r="F102" s="189" t="s">
        <v>949</v>
      </c>
      <c r="G102" s="175"/>
      <c r="H102" s="175"/>
      <c r="I102" s="178"/>
      <c r="J102" s="190">
        <f>BK102</f>
        <v>0</v>
      </c>
      <c r="K102" s="175"/>
      <c r="L102" s="180"/>
      <c r="M102" s="181"/>
      <c r="N102" s="182"/>
      <c r="O102" s="182"/>
      <c r="P102" s="183">
        <f>SUM(P103:P108)</f>
        <v>0</v>
      </c>
      <c r="Q102" s="182"/>
      <c r="R102" s="183">
        <f>SUM(R103:R108)</f>
        <v>5.69039067</v>
      </c>
      <c r="S102" s="182"/>
      <c r="T102" s="184">
        <f>SUM(T103:T108)</f>
        <v>0</v>
      </c>
      <c r="AR102" s="185" t="s">
        <v>24</v>
      </c>
      <c r="AT102" s="186" t="s">
        <v>74</v>
      </c>
      <c r="AU102" s="186" t="s">
        <v>24</v>
      </c>
      <c r="AY102" s="185" t="s">
        <v>149</v>
      </c>
      <c r="BK102" s="187">
        <f>SUM(BK103:BK108)</f>
        <v>0</v>
      </c>
    </row>
    <row r="103" spans="2:65" s="1" customFormat="1" ht="22.5" customHeight="1">
      <c r="B103" s="39"/>
      <c r="C103" s="191" t="s">
        <v>150</v>
      </c>
      <c r="D103" s="191" t="s">
        <v>152</v>
      </c>
      <c r="E103" s="192" t="s">
        <v>950</v>
      </c>
      <c r="F103" s="193" t="s">
        <v>951</v>
      </c>
      <c r="G103" s="194" t="s">
        <v>155</v>
      </c>
      <c r="H103" s="195">
        <v>1.766</v>
      </c>
      <c r="I103" s="196"/>
      <c r="J103" s="197">
        <f>ROUND(I103*H103,2)</f>
        <v>0</v>
      </c>
      <c r="K103" s="193" t="s">
        <v>156</v>
      </c>
      <c r="L103" s="59"/>
      <c r="M103" s="198" t="s">
        <v>22</v>
      </c>
      <c r="N103" s="199" t="s">
        <v>46</v>
      </c>
      <c r="O103" s="40"/>
      <c r="P103" s="200">
        <f>O103*H103</f>
        <v>0</v>
      </c>
      <c r="Q103" s="200">
        <v>2.25634</v>
      </c>
      <c r="R103" s="200">
        <f>Q103*H103</f>
        <v>3.9846964399999996</v>
      </c>
      <c r="S103" s="200">
        <v>0</v>
      </c>
      <c r="T103" s="201">
        <f>S103*H103</f>
        <v>0</v>
      </c>
      <c r="AR103" s="22" t="s">
        <v>157</v>
      </c>
      <c r="AT103" s="22" t="s">
        <v>152</v>
      </c>
      <c r="AU103" s="22" t="s">
        <v>84</v>
      </c>
      <c r="AY103" s="22" t="s">
        <v>149</v>
      </c>
      <c r="BE103" s="202">
        <f>IF(N103="základní",J103,0)</f>
        <v>0</v>
      </c>
      <c r="BF103" s="202">
        <f>IF(N103="snížená",J103,0)</f>
        <v>0</v>
      </c>
      <c r="BG103" s="202">
        <f>IF(N103="zákl. přenesená",J103,0)</f>
        <v>0</v>
      </c>
      <c r="BH103" s="202">
        <f>IF(N103="sníž. přenesená",J103,0)</f>
        <v>0</v>
      </c>
      <c r="BI103" s="202">
        <f>IF(N103="nulová",J103,0)</f>
        <v>0</v>
      </c>
      <c r="BJ103" s="22" t="s">
        <v>24</v>
      </c>
      <c r="BK103" s="202">
        <f>ROUND(I103*H103,2)</f>
        <v>0</v>
      </c>
      <c r="BL103" s="22" t="s">
        <v>157</v>
      </c>
      <c r="BM103" s="22" t="s">
        <v>952</v>
      </c>
    </row>
    <row r="104" spans="2:51" s="11" customFormat="1" ht="13.5">
      <c r="B104" s="203"/>
      <c r="C104" s="204"/>
      <c r="D104" s="205" t="s">
        <v>159</v>
      </c>
      <c r="E104" s="206" t="s">
        <v>22</v>
      </c>
      <c r="F104" s="207" t="s">
        <v>953</v>
      </c>
      <c r="G104" s="204"/>
      <c r="H104" s="208">
        <v>1.766</v>
      </c>
      <c r="I104" s="209"/>
      <c r="J104" s="204"/>
      <c r="K104" s="204"/>
      <c r="L104" s="210"/>
      <c r="M104" s="211"/>
      <c r="N104" s="212"/>
      <c r="O104" s="212"/>
      <c r="P104" s="212"/>
      <c r="Q104" s="212"/>
      <c r="R104" s="212"/>
      <c r="S104" s="212"/>
      <c r="T104" s="213"/>
      <c r="AT104" s="214" t="s">
        <v>159</v>
      </c>
      <c r="AU104" s="214" t="s">
        <v>84</v>
      </c>
      <c r="AV104" s="11" t="s">
        <v>84</v>
      </c>
      <c r="AW104" s="11" t="s">
        <v>39</v>
      </c>
      <c r="AX104" s="11" t="s">
        <v>24</v>
      </c>
      <c r="AY104" s="214" t="s">
        <v>149</v>
      </c>
    </row>
    <row r="105" spans="2:65" s="1" customFormat="1" ht="31.5" customHeight="1">
      <c r="B105" s="39"/>
      <c r="C105" s="191" t="s">
        <v>157</v>
      </c>
      <c r="D105" s="191" t="s">
        <v>152</v>
      </c>
      <c r="E105" s="192" t="s">
        <v>954</v>
      </c>
      <c r="F105" s="193" t="s">
        <v>955</v>
      </c>
      <c r="G105" s="194" t="s">
        <v>181</v>
      </c>
      <c r="H105" s="195">
        <v>1.84</v>
      </c>
      <c r="I105" s="196"/>
      <c r="J105" s="197">
        <f>ROUND(I105*H105,2)</f>
        <v>0</v>
      </c>
      <c r="K105" s="193" t="s">
        <v>156</v>
      </c>
      <c r="L105" s="59"/>
      <c r="M105" s="198" t="s">
        <v>22</v>
      </c>
      <c r="N105" s="199" t="s">
        <v>46</v>
      </c>
      <c r="O105" s="40"/>
      <c r="P105" s="200">
        <f>O105*H105</f>
        <v>0</v>
      </c>
      <c r="Q105" s="200">
        <v>0.90802</v>
      </c>
      <c r="R105" s="200">
        <f>Q105*H105</f>
        <v>1.6707568000000002</v>
      </c>
      <c r="S105" s="200">
        <v>0</v>
      </c>
      <c r="T105" s="201">
        <f>S105*H105</f>
        <v>0</v>
      </c>
      <c r="AR105" s="22" t="s">
        <v>157</v>
      </c>
      <c r="AT105" s="22" t="s">
        <v>152</v>
      </c>
      <c r="AU105" s="22" t="s">
        <v>84</v>
      </c>
      <c r="AY105" s="22" t="s">
        <v>149</v>
      </c>
      <c r="BE105" s="202">
        <f>IF(N105="základní",J105,0)</f>
        <v>0</v>
      </c>
      <c r="BF105" s="202">
        <f>IF(N105="snížená",J105,0)</f>
        <v>0</v>
      </c>
      <c r="BG105" s="202">
        <f>IF(N105="zákl. přenesená",J105,0)</f>
        <v>0</v>
      </c>
      <c r="BH105" s="202">
        <f>IF(N105="sníž. přenesená",J105,0)</f>
        <v>0</v>
      </c>
      <c r="BI105" s="202">
        <f>IF(N105="nulová",J105,0)</f>
        <v>0</v>
      </c>
      <c r="BJ105" s="22" t="s">
        <v>24</v>
      </c>
      <c r="BK105" s="202">
        <f>ROUND(I105*H105,2)</f>
        <v>0</v>
      </c>
      <c r="BL105" s="22" t="s">
        <v>157</v>
      </c>
      <c r="BM105" s="22" t="s">
        <v>956</v>
      </c>
    </row>
    <row r="106" spans="2:51" s="11" customFormat="1" ht="13.5">
      <c r="B106" s="203"/>
      <c r="C106" s="204"/>
      <c r="D106" s="205" t="s">
        <v>159</v>
      </c>
      <c r="E106" s="206" t="s">
        <v>22</v>
      </c>
      <c r="F106" s="207" t="s">
        <v>957</v>
      </c>
      <c r="G106" s="204"/>
      <c r="H106" s="208">
        <v>1.84</v>
      </c>
      <c r="I106" s="209"/>
      <c r="J106" s="204"/>
      <c r="K106" s="204"/>
      <c r="L106" s="210"/>
      <c r="M106" s="211"/>
      <c r="N106" s="212"/>
      <c r="O106" s="212"/>
      <c r="P106" s="212"/>
      <c r="Q106" s="212"/>
      <c r="R106" s="212"/>
      <c r="S106" s="212"/>
      <c r="T106" s="213"/>
      <c r="AT106" s="214" t="s">
        <v>159</v>
      </c>
      <c r="AU106" s="214" t="s">
        <v>84</v>
      </c>
      <c r="AV106" s="11" t="s">
        <v>84</v>
      </c>
      <c r="AW106" s="11" t="s">
        <v>39</v>
      </c>
      <c r="AX106" s="11" t="s">
        <v>24</v>
      </c>
      <c r="AY106" s="214" t="s">
        <v>149</v>
      </c>
    </row>
    <row r="107" spans="2:65" s="1" customFormat="1" ht="22.5" customHeight="1">
      <c r="B107" s="39"/>
      <c r="C107" s="191" t="s">
        <v>178</v>
      </c>
      <c r="D107" s="191" t="s">
        <v>152</v>
      </c>
      <c r="E107" s="192" t="s">
        <v>958</v>
      </c>
      <c r="F107" s="193" t="s">
        <v>959</v>
      </c>
      <c r="G107" s="194" t="s">
        <v>172</v>
      </c>
      <c r="H107" s="195">
        <v>0.033</v>
      </c>
      <c r="I107" s="196"/>
      <c r="J107" s="197">
        <f>ROUND(I107*H107,2)</f>
        <v>0</v>
      </c>
      <c r="K107" s="193" t="s">
        <v>156</v>
      </c>
      <c r="L107" s="59"/>
      <c r="M107" s="198" t="s">
        <v>22</v>
      </c>
      <c r="N107" s="199" t="s">
        <v>46</v>
      </c>
      <c r="O107" s="40"/>
      <c r="P107" s="200">
        <f>O107*H107</f>
        <v>0</v>
      </c>
      <c r="Q107" s="200">
        <v>1.05871</v>
      </c>
      <c r="R107" s="200">
        <f>Q107*H107</f>
        <v>0.034937430000000005</v>
      </c>
      <c r="S107" s="200">
        <v>0</v>
      </c>
      <c r="T107" s="201">
        <f>S107*H107</f>
        <v>0</v>
      </c>
      <c r="AR107" s="22" t="s">
        <v>157</v>
      </c>
      <c r="AT107" s="22" t="s">
        <v>152</v>
      </c>
      <c r="AU107" s="22" t="s">
        <v>84</v>
      </c>
      <c r="AY107" s="22" t="s">
        <v>149</v>
      </c>
      <c r="BE107" s="202">
        <f>IF(N107="základní",J107,0)</f>
        <v>0</v>
      </c>
      <c r="BF107" s="202">
        <f>IF(N107="snížená",J107,0)</f>
        <v>0</v>
      </c>
      <c r="BG107" s="202">
        <f>IF(N107="zákl. přenesená",J107,0)</f>
        <v>0</v>
      </c>
      <c r="BH107" s="202">
        <f>IF(N107="sníž. přenesená",J107,0)</f>
        <v>0</v>
      </c>
      <c r="BI107" s="202">
        <f>IF(N107="nulová",J107,0)</f>
        <v>0</v>
      </c>
      <c r="BJ107" s="22" t="s">
        <v>24</v>
      </c>
      <c r="BK107" s="202">
        <f>ROUND(I107*H107,2)</f>
        <v>0</v>
      </c>
      <c r="BL107" s="22" t="s">
        <v>157</v>
      </c>
      <c r="BM107" s="22" t="s">
        <v>960</v>
      </c>
    </row>
    <row r="108" spans="2:51" s="11" customFormat="1" ht="13.5">
      <c r="B108" s="203"/>
      <c r="C108" s="204"/>
      <c r="D108" s="215" t="s">
        <v>159</v>
      </c>
      <c r="E108" s="216" t="s">
        <v>22</v>
      </c>
      <c r="F108" s="217" t="s">
        <v>961</v>
      </c>
      <c r="G108" s="204"/>
      <c r="H108" s="218">
        <v>0.033</v>
      </c>
      <c r="I108" s="209"/>
      <c r="J108" s="204"/>
      <c r="K108" s="204"/>
      <c r="L108" s="210"/>
      <c r="M108" s="211"/>
      <c r="N108" s="212"/>
      <c r="O108" s="212"/>
      <c r="P108" s="212"/>
      <c r="Q108" s="212"/>
      <c r="R108" s="212"/>
      <c r="S108" s="212"/>
      <c r="T108" s="213"/>
      <c r="AT108" s="214" t="s">
        <v>159</v>
      </c>
      <c r="AU108" s="214" t="s">
        <v>84</v>
      </c>
      <c r="AV108" s="11" t="s">
        <v>84</v>
      </c>
      <c r="AW108" s="11" t="s">
        <v>39</v>
      </c>
      <c r="AX108" s="11" t="s">
        <v>24</v>
      </c>
      <c r="AY108" s="214" t="s">
        <v>149</v>
      </c>
    </row>
    <row r="109" spans="2:63" s="10" customFormat="1" ht="29.85" customHeight="1">
      <c r="B109" s="174"/>
      <c r="C109" s="175"/>
      <c r="D109" s="188" t="s">
        <v>74</v>
      </c>
      <c r="E109" s="189" t="s">
        <v>150</v>
      </c>
      <c r="F109" s="189" t="s">
        <v>151</v>
      </c>
      <c r="G109" s="175"/>
      <c r="H109" s="175"/>
      <c r="I109" s="178"/>
      <c r="J109" s="190">
        <f>BK109</f>
        <v>0</v>
      </c>
      <c r="K109" s="175"/>
      <c r="L109" s="180"/>
      <c r="M109" s="181"/>
      <c r="N109" s="182"/>
      <c r="O109" s="182"/>
      <c r="P109" s="183">
        <f>SUM(P110:P125)</f>
        <v>0</v>
      </c>
      <c r="Q109" s="182"/>
      <c r="R109" s="183">
        <f>SUM(R110:R125)</f>
        <v>11.12202928</v>
      </c>
      <c r="S109" s="182"/>
      <c r="T109" s="184">
        <f>SUM(T110:T125)</f>
        <v>0</v>
      </c>
      <c r="AR109" s="185" t="s">
        <v>24</v>
      </c>
      <c r="AT109" s="186" t="s">
        <v>74</v>
      </c>
      <c r="AU109" s="186" t="s">
        <v>24</v>
      </c>
      <c r="AY109" s="185" t="s">
        <v>149</v>
      </c>
      <c r="BK109" s="187">
        <f>SUM(BK110:BK125)</f>
        <v>0</v>
      </c>
    </row>
    <row r="110" spans="2:65" s="1" customFormat="1" ht="22.5" customHeight="1">
      <c r="B110" s="39"/>
      <c r="C110" s="191" t="s">
        <v>184</v>
      </c>
      <c r="D110" s="191" t="s">
        <v>152</v>
      </c>
      <c r="E110" s="192" t="s">
        <v>153</v>
      </c>
      <c r="F110" s="193" t="s">
        <v>154</v>
      </c>
      <c r="G110" s="194" t="s">
        <v>155</v>
      </c>
      <c r="H110" s="195">
        <v>3.165</v>
      </c>
      <c r="I110" s="196"/>
      <c r="J110" s="197">
        <f>ROUND(I110*H110,2)</f>
        <v>0</v>
      </c>
      <c r="K110" s="193" t="s">
        <v>156</v>
      </c>
      <c r="L110" s="59"/>
      <c r="M110" s="198" t="s">
        <v>22</v>
      </c>
      <c r="N110" s="199" t="s">
        <v>46</v>
      </c>
      <c r="O110" s="40"/>
      <c r="P110" s="200">
        <f>O110*H110</f>
        <v>0</v>
      </c>
      <c r="Q110" s="200">
        <v>1.8775</v>
      </c>
      <c r="R110" s="200">
        <f>Q110*H110</f>
        <v>5.9422875</v>
      </c>
      <c r="S110" s="200">
        <v>0</v>
      </c>
      <c r="T110" s="201">
        <f>S110*H110</f>
        <v>0</v>
      </c>
      <c r="AR110" s="22" t="s">
        <v>157</v>
      </c>
      <c r="AT110" s="22" t="s">
        <v>152</v>
      </c>
      <c r="AU110" s="22" t="s">
        <v>84</v>
      </c>
      <c r="AY110" s="22" t="s">
        <v>149</v>
      </c>
      <c r="BE110" s="202">
        <f>IF(N110="základní",J110,0)</f>
        <v>0</v>
      </c>
      <c r="BF110" s="202">
        <f>IF(N110="snížená",J110,0)</f>
        <v>0</v>
      </c>
      <c r="BG110" s="202">
        <f>IF(N110="zákl. přenesená",J110,0)</f>
        <v>0</v>
      </c>
      <c r="BH110" s="202">
        <f>IF(N110="sníž. přenesená",J110,0)</f>
        <v>0</v>
      </c>
      <c r="BI110" s="202">
        <f>IF(N110="nulová",J110,0)</f>
        <v>0</v>
      </c>
      <c r="BJ110" s="22" t="s">
        <v>24</v>
      </c>
      <c r="BK110" s="202">
        <f>ROUND(I110*H110,2)</f>
        <v>0</v>
      </c>
      <c r="BL110" s="22" t="s">
        <v>157</v>
      </c>
      <c r="BM110" s="22" t="s">
        <v>962</v>
      </c>
    </row>
    <row r="111" spans="2:51" s="11" customFormat="1" ht="13.5">
      <c r="B111" s="203"/>
      <c r="C111" s="204"/>
      <c r="D111" s="205" t="s">
        <v>159</v>
      </c>
      <c r="E111" s="206" t="s">
        <v>22</v>
      </c>
      <c r="F111" s="207" t="s">
        <v>963</v>
      </c>
      <c r="G111" s="204"/>
      <c r="H111" s="208">
        <v>3.165</v>
      </c>
      <c r="I111" s="209"/>
      <c r="J111" s="204"/>
      <c r="K111" s="204"/>
      <c r="L111" s="210"/>
      <c r="M111" s="211"/>
      <c r="N111" s="212"/>
      <c r="O111" s="212"/>
      <c r="P111" s="212"/>
      <c r="Q111" s="212"/>
      <c r="R111" s="212"/>
      <c r="S111" s="212"/>
      <c r="T111" s="213"/>
      <c r="AT111" s="214" t="s">
        <v>159</v>
      </c>
      <c r="AU111" s="214" t="s">
        <v>84</v>
      </c>
      <c r="AV111" s="11" t="s">
        <v>84</v>
      </c>
      <c r="AW111" s="11" t="s">
        <v>39</v>
      </c>
      <c r="AX111" s="11" t="s">
        <v>24</v>
      </c>
      <c r="AY111" s="214" t="s">
        <v>149</v>
      </c>
    </row>
    <row r="112" spans="2:65" s="1" customFormat="1" ht="22.5" customHeight="1">
      <c r="B112" s="39"/>
      <c r="C112" s="191" t="s">
        <v>189</v>
      </c>
      <c r="D112" s="191" t="s">
        <v>152</v>
      </c>
      <c r="E112" s="192" t="s">
        <v>166</v>
      </c>
      <c r="F112" s="193" t="s">
        <v>167</v>
      </c>
      <c r="G112" s="194" t="s">
        <v>155</v>
      </c>
      <c r="H112" s="195">
        <v>0.27</v>
      </c>
      <c r="I112" s="196"/>
      <c r="J112" s="197">
        <f>ROUND(I112*H112,2)</f>
        <v>0</v>
      </c>
      <c r="K112" s="193" t="s">
        <v>156</v>
      </c>
      <c r="L112" s="59"/>
      <c r="M112" s="198" t="s">
        <v>22</v>
      </c>
      <c r="N112" s="199" t="s">
        <v>46</v>
      </c>
      <c r="O112" s="40"/>
      <c r="P112" s="200">
        <f>O112*H112</f>
        <v>0</v>
      </c>
      <c r="Q112" s="200">
        <v>1.94302</v>
      </c>
      <c r="R112" s="200">
        <f>Q112*H112</f>
        <v>0.5246154000000001</v>
      </c>
      <c r="S112" s="200">
        <v>0</v>
      </c>
      <c r="T112" s="201">
        <f>S112*H112</f>
        <v>0</v>
      </c>
      <c r="AR112" s="22" t="s">
        <v>157</v>
      </c>
      <c r="AT112" s="22" t="s">
        <v>152</v>
      </c>
      <c r="AU112" s="22" t="s">
        <v>84</v>
      </c>
      <c r="AY112" s="22" t="s">
        <v>149</v>
      </c>
      <c r="BE112" s="202">
        <f>IF(N112="základní",J112,0)</f>
        <v>0</v>
      </c>
      <c r="BF112" s="202">
        <f>IF(N112="snížená",J112,0)</f>
        <v>0</v>
      </c>
      <c r="BG112" s="202">
        <f>IF(N112="zákl. přenesená",J112,0)</f>
        <v>0</v>
      </c>
      <c r="BH112" s="202">
        <f>IF(N112="sníž. přenesená",J112,0)</f>
        <v>0</v>
      </c>
      <c r="BI112" s="202">
        <f>IF(N112="nulová",J112,0)</f>
        <v>0</v>
      </c>
      <c r="BJ112" s="22" t="s">
        <v>24</v>
      </c>
      <c r="BK112" s="202">
        <f>ROUND(I112*H112,2)</f>
        <v>0</v>
      </c>
      <c r="BL112" s="22" t="s">
        <v>157</v>
      </c>
      <c r="BM112" s="22" t="s">
        <v>964</v>
      </c>
    </row>
    <row r="113" spans="2:51" s="11" customFormat="1" ht="13.5">
      <c r="B113" s="203"/>
      <c r="C113" s="204"/>
      <c r="D113" s="205" t="s">
        <v>159</v>
      </c>
      <c r="E113" s="206" t="s">
        <v>22</v>
      </c>
      <c r="F113" s="207" t="s">
        <v>965</v>
      </c>
      <c r="G113" s="204"/>
      <c r="H113" s="208">
        <v>0.27</v>
      </c>
      <c r="I113" s="209"/>
      <c r="J113" s="204"/>
      <c r="K113" s="204"/>
      <c r="L113" s="210"/>
      <c r="M113" s="211"/>
      <c r="N113" s="212"/>
      <c r="O113" s="212"/>
      <c r="P113" s="212"/>
      <c r="Q113" s="212"/>
      <c r="R113" s="212"/>
      <c r="S113" s="212"/>
      <c r="T113" s="213"/>
      <c r="AT113" s="214" t="s">
        <v>159</v>
      </c>
      <c r="AU113" s="214" t="s">
        <v>84</v>
      </c>
      <c r="AV113" s="11" t="s">
        <v>84</v>
      </c>
      <c r="AW113" s="11" t="s">
        <v>39</v>
      </c>
      <c r="AX113" s="11" t="s">
        <v>24</v>
      </c>
      <c r="AY113" s="214" t="s">
        <v>149</v>
      </c>
    </row>
    <row r="114" spans="2:65" s="1" customFormat="1" ht="22.5" customHeight="1">
      <c r="B114" s="39"/>
      <c r="C114" s="191" t="s">
        <v>194</v>
      </c>
      <c r="D114" s="191" t="s">
        <v>152</v>
      </c>
      <c r="E114" s="192" t="s">
        <v>966</v>
      </c>
      <c r="F114" s="193" t="s">
        <v>967</v>
      </c>
      <c r="G114" s="194" t="s">
        <v>172</v>
      </c>
      <c r="H114" s="195">
        <v>0.021</v>
      </c>
      <c r="I114" s="196"/>
      <c r="J114" s="197">
        <f>ROUND(I114*H114,2)</f>
        <v>0</v>
      </c>
      <c r="K114" s="193" t="s">
        <v>156</v>
      </c>
      <c r="L114" s="59"/>
      <c r="M114" s="198" t="s">
        <v>22</v>
      </c>
      <c r="N114" s="199" t="s">
        <v>46</v>
      </c>
      <c r="O114" s="40"/>
      <c r="P114" s="200">
        <f>O114*H114</f>
        <v>0</v>
      </c>
      <c r="Q114" s="200">
        <v>1.09</v>
      </c>
      <c r="R114" s="200">
        <f>Q114*H114</f>
        <v>0.022890000000000004</v>
      </c>
      <c r="S114" s="200">
        <v>0</v>
      </c>
      <c r="T114" s="201">
        <f>S114*H114</f>
        <v>0</v>
      </c>
      <c r="AR114" s="22" t="s">
        <v>157</v>
      </c>
      <c r="AT114" s="22" t="s">
        <v>152</v>
      </c>
      <c r="AU114" s="22" t="s">
        <v>84</v>
      </c>
      <c r="AY114" s="22" t="s">
        <v>149</v>
      </c>
      <c r="BE114" s="202">
        <f>IF(N114="základní",J114,0)</f>
        <v>0</v>
      </c>
      <c r="BF114" s="202">
        <f>IF(N114="snížená",J114,0)</f>
        <v>0</v>
      </c>
      <c r="BG114" s="202">
        <f>IF(N114="zákl. přenesená",J114,0)</f>
        <v>0</v>
      </c>
      <c r="BH114" s="202">
        <f>IF(N114="sníž. přenesená",J114,0)</f>
        <v>0</v>
      </c>
      <c r="BI114" s="202">
        <f>IF(N114="nulová",J114,0)</f>
        <v>0</v>
      </c>
      <c r="BJ114" s="22" t="s">
        <v>24</v>
      </c>
      <c r="BK114" s="202">
        <f>ROUND(I114*H114,2)</f>
        <v>0</v>
      </c>
      <c r="BL114" s="22" t="s">
        <v>157</v>
      </c>
      <c r="BM114" s="22" t="s">
        <v>968</v>
      </c>
    </row>
    <row r="115" spans="2:51" s="11" customFormat="1" ht="13.5">
      <c r="B115" s="203"/>
      <c r="C115" s="204"/>
      <c r="D115" s="205" t="s">
        <v>159</v>
      </c>
      <c r="E115" s="206" t="s">
        <v>22</v>
      </c>
      <c r="F115" s="207" t="s">
        <v>969</v>
      </c>
      <c r="G115" s="204"/>
      <c r="H115" s="208">
        <v>0.021</v>
      </c>
      <c r="I115" s="209"/>
      <c r="J115" s="204"/>
      <c r="K115" s="204"/>
      <c r="L115" s="210"/>
      <c r="M115" s="211"/>
      <c r="N115" s="212"/>
      <c r="O115" s="212"/>
      <c r="P115" s="212"/>
      <c r="Q115" s="212"/>
      <c r="R115" s="212"/>
      <c r="S115" s="212"/>
      <c r="T115" s="213"/>
      <c r="AT115" s="214" t="s">
        <v>159</v>
      </c>
      <c r="AU115" s="214" t="s">
        <v>84</v>
      </c>
      <c r="AV115" s="11" t="s">
        <v>84</v>
      </c>
      <c r="AW115" s="11" t="s">
        <v>39</v>
      </c>
      <c r="AX115" s="11" t="s">
        <v>24</v>
      </c>
      <c r="AY115" s="214" t="s">
        <v>149</v>
      </c>
    </row>
    <row r="116" spans="2:65" s="1" customFormat="1" ht="22.5" customHeight="1">
      <c r="B116" s="39"/>
      <c r="C116" s="191" t="s">
        <v>200</v>
      </c>
      <c r="D116" s="191" t="s">
        <v>152</v>
      </c>
      <c r="E116" s="192" t="s">
        <v>170</v>
      </c>
      <c r="F116" s="193" t="s">
        <v>171</v>
      </c>
      <c r="G116" s="194" t="s">
        <v>172</v>
      </c>
      <c r="H116" s="195">
        <v>0.094</v>
      </c>
      <c r="I116" s="196"/>
      <c r="J116" s="197">
        <f>ROUND(I116*H116,2)</f>
        <v>0</v>
      </c>
      <c r="K116" s="193" t="s">
        <v>156</v>
      </c>
      <c r="L116" s="59"/>
      <c r="M116" s="198" t="s">
        <v>22</v>
      </c>
      <c r="N116" s="199" t="s">
        <v>46</v>
      </c>
      <c r="O116" s="40"/>
      <c r="P116" s="200">
        <f>O116*H116</f>
        <v>0</v>
      </c>
      <c r="Q116" s="200">
        <v>1.09</v>
      </c>
      <c r="R116" s="200">
        <f>Q116*H116</f>
        <v>0.10246000000000001</v>
      </c>
      <c r="S116" s="200">
        <v>0</v>
      </c>
      <c r="T116" s="201">
        <f>S116*H116</f>
        <v>0</v>
      </c>
      <c r="AR116" s="22" t="s">
        <v>157</v>
      </c>
      <c r="AT116" s="22" t="s">
        <v>152</v>
      </c>
      <c r="AU116" s="22" t="s">
        <v>84</v>
      </c>
      <c r="AY116" s="22" t="s">
        <v>149</v>
      </c>
      <c r="BE116" s="202">
        <f>IF(N116="základní",J116,0)</f>
        <v>0</v>
      </c>
      <c r="BF116" s="202">
        <f>IF(N116="snížená",J116,0)</f>
        <v>0</v>
      </c>
      <c r="BG116" s="202">
        <f>IF(N116="zákl. přenesená",J116,0)</f>
        <v>0</v>
      </c>
      <c r="BH116" s="202">
        <f>IF(N116="sníž. přenesená",J116,0)</f>
        <v>0</v>
      </c>
      <c r="BI116" s="202">
        <f>IF(N116="nulová",J116,0)</f>
        <v>0</v>
      </c>
      <c r="BJ116" s="22" t="s">
        <v>24</v>
      </c>
      <c r="BK116" s="202">
        <f>ROUND(I116*H116,2)</f>
        <v>0</v>
      </c>
      <c r="BL116" s="22" t="s">
        <v>157</v>
      </c>
      <c r="BM116" s="22" t="s">
        <v>970</v>
      </c>
    </row>
    <row r="117" spans="2:51" s="11" customFormat="1" ht="13.5">
      <c r="B117" s="203"/>
      <c r="C117" s="204"/>
      <c r="D117" s="205" t="s">
        <v>159</v>
      </c>
      <c r="E117" s="206" t="s">
        <v>22</v>
      </c>
      <c r="F117" s="207" t="s">
        <v>971</v>
      </c>
      <c r="G117" s="204"/>
      <c r="H117" s="208">
        <v>0.094</v>
      </c>
      <c r="I117" s="209"/>
      <c r="J117" s="204"/>
      <c r="K117" s="204"/>
      <c r="L117" s="210"/>
      <c r="M117" s="211"/>
      <c r="N117" s="212"/>
      <c r="O117" s="212"/>
      <c r="P117" s="212"/>
      <c r="Q117" s="212"/>
      <c r="R117" s="212"/>
      <c r="S117" s="212"/>
      <c r="T117" s="213"/>
      <c r="AT117" s="214" t="s">
        <v>159</v>
      </c>
      <c r="AU117" s="214" t="s">
        <v>84</v>
      </c>
      <c r="AV117" s="11" t="s">
        <v>84</v>
      </c>
      <c r="AW117" s="11" t="s">
        <v>39</v>
      </c>
      <c r="AX117" s="11" t="s">
        <v>24</v>
      </c>
      <c r="AY117" s="214" t="s">
        <v>149</v>
      </c>
    </row>
    <row r="118" spans="2:65" s="1" customFormat="1" ht="22.5" customHeight="1">
      <c r="B118" s="39"/>
      <c r="C118" s="191" t="s">
        <v>29</v>
      </c>
      <c r="D118" s="191" t="s">
        <v>152</v>
      </c>
      <c r="E118" s="192" t="s">
        <v>972</v>
      </c>
      <c r="F118" s="193" t="s">
        <v>973</v>
      </c>
      <c r="G118" s="194" t="s">
        <v>181</v>
      </c>
      <c r="H118" s="195">
        <v>1.999</v>
      </c>
      <c r="I118" s="196"/>
      <c r="J118" s="197">
        <f>ROUND(I118*H118,2)</f>
        <v>0</v>
      </c>
      <c r="K118" s="193" t="s">
        <v>156</v>
      </c>
      <c r="L118" s="59"/>
      <c r="M118" s="198" t="s">
        <v>22</v>
      </c>
      <c r="N118" s="199" t="s">
        <v>46</v>
      </c>
      <c r="O118" s="40"/>
      <c r="P118" s="200">
        <f>O118*H118</f>
        <v>0</v>
      </c>
      <c r="Q118" s="200">
        <v>0.06842</v>
      </c>
      <c r="R118" s="200">
        <f>Q118*H118</f>
        <v>0.13677158</v>
      </c>
      <c r="S118" s="200">
        <v>0</v>
      </c>
      <c r="T118" s="201">
        <f>S118*H118</f>
        <v>0</v>
      </c>
      <c r="AR118" s="22" t="s">
        <v>157</v>
      </c>
      <c r="AT118" s="22" t="s">
        <v>152</v>
      </c>
      <c r="AU118" s="22" t="s">
        <v>84</v>
      </c>
      <c r="AY118" s="22" t="s">
        <v>149</v>
      </c>
      <c r="BE118" s="202">
        <f>IF(N118="základní",J118,0)</f>
        <v>0</v>
      </c>
      <c r="BF118" s="202">
        <f>IF(N118="snížená",J118,0)</f>
        <v>0</v>
      </c>
      <c r="BG118" s="202">
        <f>IF(N118="zákl. přenesená",J118,0)</f>
        <v>0</v>
      </c>
      <c r="BH118" s="202">
        <f>IF(N118="sníž. přenesená",J118,0)</f>
        <v>0</v>
      </c>
      <c r="BI118" s="202">
        <f>IF(N118="nulová",J118,0)</f>
        <v>0</v>
      </c>
      <c r="BJ118" s="22" t="s">
        <v>24</v>
      </c>
      <c r="BK118" s="202">
        <f>ROUND(I118*H118,2)</f>
        <v>0</v>
      </c>
      <c r="BL118" s="22" t="s">
        <v>157</v>
      </c>
      <c r="BM118" s="22" t="s">
        <v>974</v>
      </c>
    </row>
    <row r="119" spans="2:51" s="11" customFormat="1" ht="13.5">
      <c r="B119" s="203"/>
      <c r="C119" s="204"/>
      <c r="D119" s="205" t="s">
        <v>159</v>
      </c>
      <c r="E119" s="206" t="s">
        <v>22</v>
      </c>
      <c r="F119" s="207" t="s">
        <v>975</v>
      </c>
      <c r="G119" s="204"/>
      <c r="H119" s="208">
        <v>1.999</v>
      </c>
      <c r="I119" s="209"/>
      <c r="J119" s="204"/>
      <c r="K119" s="204"/>
      <c r="L119" s="210"/>
      <c r="M119" s="211"/>
      <c r="N119" s="212"/>
      <c r="O119" s="212"/>
      <c r="P119" s="212"/>
      <c r="Q119" s="212"/>
      <c r="R119" s="212"/>
      <c r="S119" s="212"/>
      <c r="T119" s="213"/>
      <c r="AT119" s="214" t="s">
        <v>159</v>
      </c>
      <c r="AU119" s="214" t="s">
        <v>84</v>
      </c>
      <c r="AV119" s="11" t="s">
        <v>84</v>
      </c>
      <c r="AW119" s="11" t="s">
        <v>39</v>
      </c>
      <c r="AX119" s="11" t="s">
        <v>24</v>
      </c>
      <c r="AY119" s="214" t="s">
        <v>149</v>
      </c>
    </row>
    <row r="120" spans="2:65" s="1" customFormat="1" ht="22.5" customHeight="1">
      <c r="B120" s="39"/>
      <c r="C120" s="191" t="s">
        <v>209</v>
      </c>
      <c r="D120" s="191" t="s">
        <v>152</v>
      </c>
      <c r="E120" s="192" t="s">
        <v>976</v>
      </c>
      <c r="F120" s="193" t="s">
        <v>977</v>
      </c>
      <c r="G120" s="194" t="s">
        <v>181</v>
      </c>
      <c r="H120" s="195">
        <v>27.048</v>
      </c>
      <c r="I120" s="196"/>
      <c r="J120" s="197">
        <f>ROUND(I120*H120,2)</f>
        <v>0</v>
      </c>
      <c r="K120" s="193" t="s">
        <v>156</v>
      </c>
      <c r="L120" s="59"/>
      <c r="M120" s="198" t="s">
        <v>22</v>
      </c>
      <c r="N120" s="199" t="s">
        <v>46</v>
      </c>
      <c r="O120" s="40"/>
      <c r="P120" s="200">
        <f>O120*H120</f>
        <v>0</v>
      </c>
      <c r="Q120" s="200">
        <v>0.12185</v>
      </c>
      <c r="R120" s="200">
        <f>Q120*H120</f>
        <v>3.2957987999999996</v>
      </c>
      <c r="S120" s="200">
        <v>0</v>
      </c>
      <c r="T120" s="201">
        <f>S120*H120</f>
        <v>0</v>
      </c>
      <c r="AR120" s="22" t="s">
        <v>157</v>
      </c>
      <c r="AT120" s="22" t="s">
        <v>152</v>
      </c>
      <c r="AU120" s="22" t="s">
        <v>84</v>
      </c>
      <c r="AY120" s="22" t="s">
        <v>149</v>
      </c>
      <c r="BE120" s="202">
        <f>IF(N120="základní",J120,0)</f>
        <v>0</v>
      </c>
      <c r="BF120" s="202">
        <f>IF(N120="snížená",J120,0)</f>
        <v>0</v>
      </c>
      <c r="BG120" s="202">
        <f>IF(N120="zákl. přenesená",J120,0)</f>
        <v>0</v>
      </c>
      <c r="BH120" s="202">
        <f>IF(N120="sníž. přenesená",J120,0)</f>
        <v>0</v>
      </c>
      <c r="BI120" s="202">
        <f>IF(N120="nulová",J120,0)</f>
        <v>0</v>
      </c>
      <c r="BJ120" s="22" t="s">
        <v>24</v>
      </c>
      <c r="BK120" s="202">
        <f>ROUND(I120*H120,2)</f>
        <v>0</v>
      </c>
      <c r="BL120" s="22" t="s">
        <v>157</v>
      </c>
      <c r="BM120" s="22" t="s">
        <v>978</v>
      </c>
    </row>
    <row r="121" spans="2:51" s="11" customFormat="1" ht="13.5">
      <c r="B121" s="203"/>
      <c r="C121" s="204"/>
      <c r="D121" s="205" t="s">
        <v>159</v>
      </c>
      <c r="E121" s="206" t="s">
        <v>22</v>
      </c>
      <c r="F121" s="207" t="s">
        <v>979</v>
      </c>
      <c r="G121" s="204"/>
      <c r="H121" s="208">
        <v>27.048</v>
      </c>
      <c r="I121" s="209"/>
      <c r="J121" s="204"/>
      <c r="K121" s="204"/>
      <c r="L121" s="210"/>
      <c r="M121" s="211"/>
      <c r="N121" s="212"/>
      <c r="O121" s="212"/>
      <c r="P121" s="212"/>
      <c r="Q121" s="212"/>
      <c r="R121" s="212"/>
      <c r="S121" s="212"/>
      <c r="T121" s="213"/>
      <c r="AT121" s="214" t="s">
        <v>159</v>
      </c>
      <c r="AU121" s="214" t="s">
        <v>84</v>
      </c>
      <c r="AV121" s="11" t="s">
        <v>84</v>
      </c>
      <c r="AW121" s="11" t="s">
        <v>39</v>
      </c>
      <c r="AX121" s="11" t="s">
        <v>24</v>
      </c>
      <c r="AY121" s="214" t="s">
        <v>149</v>
      </c>
    </row>
    <row r="122" spans="2:65" s="1" customFormat="1" ht="22.5" customHeight="1">
      <c r="B122" s="39"/>
      <c r="C122" s="191" t="s">
        <v>215</v>
      </c>
      <c r="D122" s="191" t="s">
        <v>152</v>
      </c>
      <c r="E122" s="192" t="s">
        <v>980</v>
      </c>
      <c r="F122" s="193" t="s">
        <v>981</v>
      </c>
      <c r="G122" s="194" t="s">
        <v>181</v>
      </c>
      <c r="H122" s="195">
        <v>3.456</v>
      </c>
      <c r="I122" s="196"/>
      <c r="J122" s="197">
        <f>ROUND(I122*H122,2)</f>
        <v>0</v>
      </c>
      <c r="K122" s="193" t="s">
        <v>156</v>
      </c>
      <c r="L122" s="59"/>
      <c r="M122" s="198" t="s">
        <v>22</v>
      </c>
      <c r="N122" s="199" t="s">
        <v>46</v>
      </c>
      <c r="O122" s="40"/>
      <c r="P122" s="200">
        <f>O122*H122</f>
        <v>0</v>
      </c>
      <c r="Q122" s="200">
        <v>0.04963</v>
      </c>
      <c r="R122" s="200">
        <f>Q122*H122</f>
        <v>0.17152128</v>
      </c>
      <c r="S122" s="200">
        <v>0</v>
      </c>
      <c r="T122" s="201">
        <f>S122*H122</f>
        <v>0</v>
      </c>
      <c r="AR122" s="22" t="s">
        <v>157</v>
      </c>
      <c r="AT122" s="22" t="s">
        <v>152</v>
      </c>
      <c r="AU122" s="22" t="s">
        <v>84</v>
      </c>
      <c r="AY122" s="22" t="s">
        <v>149</v>
      </c>
      <c r="BE122" s="202">
        <f>IF(N122="základní",J122,0)</f>
        <v>0</v>
      </c>
      <c r="BF122" s="202">
        <f>IF(N122="snížená",J122,0)</f>
        <v>0</v>
      </c>
      <c r="BG122" s="202">
        <f>IF(N122="zákl. přenesená",J122,0)</f>
        <v>0</v>
      </c>
      <c r="BH122" s="202">
        <f>IF(N122="sníž. přenesená",J122,0)</f>
        <v>0</v>
      </c>
      <c r="BI122" s="202">
        <f>IF(N122="nulová",J122,0)</f>
        <v>0</v>
      </c>
      <c r="BJ122" s="22" t="s">
        <v>24</v>
      </c>
      <c r="BK122" s="202">
        <f>ROUND(I122*H122,2)</f>
        <v>0</v>
      </c>
      <c r="BL122" s="22" t="s">
        <v>157</v>
      </c>
      <c r="BM122" s="22" t="s">
        <v>982</v>
      </c>
    </row>
    <row r="123" spans="2:51" s="11" customFormat="1" ht="13.5">
      <c r="B123" s="203"/>
      <c r="C123" s="204"/>
      <c r="D123" s="205" t="s">
        <v>159</v>
      </c>
      <c r="E123" s="206" t="s">
        <v>22</v>
      </c>
      <c r="F123" s="207" t="s">
        <v>983</v>
      </c>
      <c r="G123" s="204"/>
      <c r="H123" s="208">
        <v>3.456</v>
      </c>
      <c r="I123" s="209"/>
      <c r="J123" s="204"/>
      <c r="K123" s="204"/>
      <c r="L123" s="210"/>
      <c r="M123" s="211"/>
      <c r="N123" s="212"/>
      <c r="O123" s="212"/>
      <c r="P123" s="212"/>
      <c r="Q123" s="212"/>
      <c r="R123" s="212"/>
      <c r="S123" s="212"/>
      <c r="T123" s="213"/>
      <c r="AT123" s="214" t="s">
        <v>159</v>
      </c>
      <c r="AU123" s="214" t="s">
        <v>84</v>
      </c>
      <c r="AV123" s="11" t="s">
        <v>84</v>
      </c>
      <c r="AW123" s="11" t="s">
        <v>39</v>
      </c>
      <c r="AX123" s="11" t="s">
        <v>24</v>
      </c>
      <c r="AY123" s="214" t="s">
        <v>149</v>
      </c>
    </row>
    <row r="124" spans="2:65" s="1" customFormat="1" ht="22.5" customHeight="1">
      <c r="B124" s="39"/>
      <c r="C124" s="191" t="s">
        <v>220</v>
      </c>
      <c r="D124" s="191" t="s">
        <v>152</v>
      </c>
      <c r="E124" s="192" t="s">
        <v>205</v>
      </c>
      <c r="F124" s="193" t="s">
        <v>206</v>
      </c>
      <c r="G124" s="194" t="s">
        <v>181</v>
      </c>
      <c r="H124" s="195">
        <v>3.464</v>
      </c>
      <c r="I124" s="196"/>
      <c r="J124" s="197">
        <f>ROUND(I124*H124,2)</f>
        <v>0</v>
      </c>
      <c r="K124" s="193" t="s">
        <v>156</v>
      </c>
      <c r="L124" s="59"/>
      <c r="M124" s="198" t="s">
        <v>22</v>
      </c>
      <c r="N124" s="199" t="s">
        <v>46</v>
      </c>
      <c r="O124" s="40"/>
      <c r="P124" s="200">
        <f>O124*H124</f>
        <v>0</v>
      </c>
      <c r="Q124" s="200">
        <v>0.26723</v>
      </c>
      <c r="R124" s="200">
        <f>Q124*H124</f>
        <v>0.92568472</v>
      </c>
      <c r="S124" s="200">
        <v>0</v>
      </c>
      <c r="T124" s="201">
        <f>S124*H124</f>
        <v>0</v>
      </c>
      <c r="AR124" s="22" t="s">
        <v>157</v>
      </c>
      <c r="AT124" s="22" t="s">
        <v>152</v>
      </c>
      <c r="AU124" s="22" t="s">
        <v>84</v>
      </c>
      <c r="AY124" s="22" t="s">
        <v>149</v>
      </c>
      <c r="BE124" s="202">
        <f>IF(N124="základní",J124,0)</f>
        <v>0</v>
      </c>
      <c r="BF124" s="202">
        <f>IF(N124="snížená",J124,0)</f>
        <v>0</v>
      </c>
      <c r="BG124" s="202">
        <f>IF(N124="zákl. přenesená",J124,0)</f>
        <v>0</v>
      </c>
      <c r="BH124" s="202">
        <f>IF(N124="sníž. přenesená",J124,0)</f>
        <v>0</v>
      </c>
      <c r="BI124" s="202">
        <f>IF(N124="nulová",J124,0)</f>
        <v>0</v>
      </c>
      <c r="BJ124" s="22" t="s">
        <v>24</v>
      </c>
      <c r="BK124" s="202">
        <f>ROUND(I124*H124,2)</f>
        <v>0</v>
      </c>
      <c r="BL124" s="22" t="s">
        <v>157</v>
      </c>
      <c r="BM124" s="22" t="s">
        <v>984</v>
      </c>
    </row>
    <row r="125" spans="2:51" s="11" customFormat="1" ht="13.5">
      <c r="B125" s="203"/>
      <c r="C125" s="204"/>
      <c r="D125" s="215" t="s">
        <v>159</v>
      </c>
      <c r="E125" s="216" t="s">
        <v>22</v>
      </c>
      <c r="F125" s="217" t="s">
        <v>985</v>
      </c>
      <c r="G125" s="204"/>
      <c r="H125" s="218">
        <v>3.464</v>
      </c>
      <c r="I125" s="209"/>
      <c r="J125" s="204"/>
      <c r="K125" s="204"/>
      <c r="L125" s="210"/>
      <c r="M125" s="211"/>
      <c r="N125" s="212"/>
      <c r="O125" s="212"/>
      <c r="P125" s="212"/>
      <c r="Q125" s="212"/>
      <c r="R125" s="212"/>
      <c r="S125" s="212"/>
      <c r="T125" s="213"/>
      <c r="AT125" s="214" t="s">
        <v>159</v>
      </c>
      <c r="AU125" s="214" t="s">
        <v>84</v>
      </c>
      <c r="AV125" s="11" t="s">
        <v>84</v>
      </c>
      <c r="AW125" s="11" t="s">
        <v>39</v>
      </c>
      <c r="AX125" s="11" t="s">
        <v>24</v>
      </c>
      <c r="AY125" s="214" t="s">
        <v>149</v>
      </c>
    </row>
    <row r="126" spans="2:63" s="10" customFormat="1" ht="29.85" customHeight="1">
      <c r="B126" s="174"/>
      <c r="C126" s="175"/>
      <c r="D126" s="188" t="s">
        <v>74</v>
      </c>
      <c r="E126" s="189" t="s">
        <v>184</v>
      </c>
      <c r="F126" s="189" t="s">
        <v>230</v>
      </c>
      <c r="G126" s="175"/>
      <c r="H126" s="175"/>
      <c r="I126" s="178"/>
      <c r="J126" s="190">
        <f>BK126</f>
        <v>0</v>
      </c>
      <c r="K126" s="175"/>
      <c r="L126" s="180"/>
      <c r="M126" s="181"/>
      <c r="N126" s="182"/>
      <c r="O126" s="182"/>
      <c r="P126" s="183">
        <f>SUM(P127:P140)</f>
        <v>0</v>
      </c>
      <c r="Q126" s="182"/>
      <c r="R126" s="183">
        <f>SUM(R127:R140)</f>
        <v>7.592888879999999</v>
      </c>
      <c r="S126" s="182"/>
      <c r="T126" s="184">
        <f>SUM(T127:T140)</f>
        <v>0</v>
      </c>
      <c r="AR126" s="185" t="s">
        <v>24</v>
      </c>
      <c r="AT126" s="186" t="s">
        <v>74</v>
      </c>
      <c r="AU126" s="186" t="s">
        <v>24</v>
      </c>
      <c r="AY126" s="185" t="s">
        <v>149</v>
      </c>
      <c r="BK126" s="187">
        <f>SUM(BK127:BK140)</f>
        <v>0</v>
      </c>
    </row>
    <row r="127" spans="2:65" s="1" customFormat="1" ht="22.5" customHeight="1">
      <c r="B127" s="39"/>
      <c r="C127" s="191" t="s">
        <v>225</v>
      </c>
      <c r="D127" s="191" t="s">
        <v>152</v>
      </c>
      <c r="E127" s="192" t="s">
        <v>986</v>
      </c>
      <c r="F127" s="193" t="s">
        <v>987</v>
      </c>
      <c r="G127" s="194" t="s">
        <v>181</v>
      </c>
      <c r="H127" s="195">
        <v>71.122</v>
      </c>
      <c r="I127" s="196"/>
      <c r="J127" s="197">
        <f>ROUND(I127*H127,2)</f>
        <v>0</v>
      </c>
      <c r="K127" s="193" t="s">
        <v>156</v>
      </c>
      <c r="L127" s="59"/>
      <c r="M127" s="198" t="s">
        <v>22</v>
      </c>
      <c r="N127" s="199" t="s">
        <v>46</v>
      </c>
      <c r="O127" s="40"/>
      <c r="P127" s="200">
        <f>O127*H127</f>
        <v>0</v>
      </c>
      <c r="Q127" s="200">
        <v>0.01838</v>
      </c>
      <c r="R127" s="200">
        <f>Q127*H127</f>
        <v>1.3072223600000001</v>
      </c>
      <c r="S127" s="200">
        <v>0</v>
      </c>
      <c r="T127" s="201">
        <f>S127*H127</f>
        <v>0</v>
      </c>
      <c r="AR127" s="22" t="s">
        <v>157</v>
      </c>
      <c r="AT127" s="22" t="s">
        <v>152</v>
      </c>
      <c r="AU127" s="22" t="s">
        <v>84</v>
      </c>
      <c r="AY127" s="22" t="s">
        <v>149</v>
      </c>
      <c r="BE127" s="202">
        <f>IF(N127="základní",J127,0)</f>
        <v>0</v>
      </c>
      <c r="BF127" s="202">
        <f>IF(N127="snížená",J127,0)</f>
        <v>0</v>
      </c>
      <c r="BG127" s="202">
        <f>IF(N127="zákl. přenesená",J127,0)</f>
        <v>0</v>
      </c>
      <c r="BH127" s="202">
        <f>IF(N127="sníž. přenesená",J127,0)</f>
        <v>0</v>
      </c>
      <c r="BI127" s="202">
        <f>IF(N127="nulová",J127,0)</f>
        <v>0</v>
      </c>
      <c r="BJ127" s="22" t="s">
        <v>24</v>
      </c>
      <c r="BK127" s="202">
        <f>ROUND(I127*H127,2)</f>
        <v>0</v>
      </c>
      <c r="BL127" s="22" t="s">
        <v>157</v>
      </c>
      <c r="BM127" s="22" t="s">
        <v>988</v>
      </c>
    </row>
    <row r="128" spans="2:51" s="11" customFormat="1" ht="13.5">
      <c r="B128" s="203"/>
      <c r="C128" s="204"/>
      <c r="D128" s="205" t="s">
        <v>159</v>
      </c>
      <c r="E128" s="206" t="s">
        <v>22</v>
      </c>
      <c r="F128" s="207" t="s">
        <v>989</v>
      </c>
      <c r="G128" s="204"/>
      <c r="H128" s="208">
        <v>71.122</v>
      </c>
      <c r="I128" s="209"/>
      <c r="J128" s="204"/>
      <c r="K128" s="204"/>
      <c r="L128" s="210"/>
      <c r="M128" s="211"/>
      <c r="N128" s="212"/>
      <c r="O128" s="212"/>
      <c r="P128" s="212"/>
      <c r="Q128" s="212"/>
      <c r="R128" s="212"/>
      <c r="S128" s="212"/>
      <c r="T128" s="213"/>
      <c r="AT128" s="214" t="s">
        <v>159</v>
      </c>
      <c r="AU128" s="214" t="s">
        <v>84</v>
      </c>
      <c r="AV128" s="11" t="s">
        <v>84</v>
      </c>
      <c r="AW128" s="11" t="s">
        <v>39</v>
      </c>
      <c r="AX128" s="11" t="s">
        <v>24</v>
      </c>
      <c r="AY128" s="214" t="s">
        <v>149</v>
      </c>
    </row>
    <row r="129" spans="2:65" s="1" customFormat="1" ht="22.5" customHeight="1">
      <c r="B129" s="39"/>
      <c r="C129" s="191" t="s">
        <v>10</v>
      </c>
      <c r="D129" s="191" t="s">
        <v>152</v>
      </c>
      <c r="E129" s="192" t="s">
        <v>990</v>
      </c>
      <c r="F129" s="193" t="s">
        <v>991</v>
      </c>
      <c r="G129" s="194" t="s">
        <v>181</v>
      </c>
      <c r="H129" s="195">
        <v>26.238</v>
      </c>
      <c r="I129" s="196"/>
      <c r="J129" s="197">
        <f>ROUND(I129*H129,2)</f>
        <v>0</v>
      </c>
      <c r="K129" s="193" t="s">
        <v>156</v>
      </c>
      <c r="L129" s="59"/>
      <c r="M129" s="198" t="s">
        <v>22</v>
      </c>
      <c r="N129" s="199" t="s">
        <v>46</v>
      </c>
      <c r="O129" s="40"/>
      <c r="P129" s="200">
        <f>O129*H129</f>
        <v>0</v>
      </c>
      <c r="Q129" s="200">
        <v>0.0284</v>
      </c>
      <c r="R129" s="200">
        <f>Q129*H129</f>
        <v>0.7451592</v>
      </c>
      <c r="S129" s="200">
        <v>0</v>
      </c>
      <c r="T129" s="201">
        <f>S129*H129</f>
        <v>0</v>
      </c>
      <c r="AR129" s="22" t="s">
        <v>157</v>
      </c>
      <c r="AT129" s="22" t="s">
        <v>152</v>
      </c>
      <c r="AU129" s="22" t="s">
        <v>84</v>
      </c>
      <c r="AY129" s="22" t="s">
        <v>149</v>
      </c>
      <c r="BE129" s="202">
        <f>IF(N129="základní",J129,0)</f>
        <v>0</v>
      </c>
      <c r="BF129" s="202">
        <f>IF(N129="snížená",J129,0)</f>
        <v>0</v>
      </c>
      <c r="BG129" s="202">
        <f>IF(N129="zákl. přenesená",J129,0)</f>
        <v>0</v>
      </c>
      <c r="BH129" s="202">
        <f>IF(N129="sníž. přenesená",J129,0)</f>
        <v>0</v>
      </c>
      <c r="BI129" s="202">
        <f>IF(N129="nulová",J129,0)</f>
        <v>0</v>
      </c>
      <c r="BJ129" s="22" t="s">
        <v>24</v>
      </c>
      <c r="BK129" s="202">
        <f>ROUND(I129*H129,2)</f>
        <v>0</v>
      </c>
      <c r="BL129" s="22" t="s">
        <v>157</v>
      </c>
      <c r="BM129" s="22" t="s">
        <v>992</v>
      </c>
    </row>
    <row r="130" spans="2:65" s="1" customFormat="1" ht="31.5" customHeight="1">
      <c r="B130" s="39"/>
      <c r="C130" s="191" t="s">
        <v>234</v>
      </c>
      <c r="D130" s="191" t="s">
        <v>152</v>
      </c>
      <c r="E130" s="192" t="s">
        <v>284</v>
      </c>
      <c r="F130" s="193" t="s">
        <v>285</v>
      </c>
      <c r="G130" s="194" t="s">
        <v>155</v>
      </c>
      <c r="H130" s="195">
        <v>0.893</v>
      </c>
      <c r="I130" s="196"/>
      <c r="J130" s="197">
        <f>ROUND(I130*H130,2)</f>
        <v>0</v>
      </c>
      <c r="K130" s="193" t="s">
        <v>156</v>
      </c>
      <c r="L130" s="59"/>
      <c r="M130" s="198" t="s">
        <v>22</v>
      </c>
      <c r="N130" s="199" t="s">
        <v>46</v>
      </c>
      <c r="O130" s="40"/>
      <c r="P130" s="200">
        <f>O130*H130</f>
        <v>0</v>
      </c>
      <c r="Q130" s="200">
        <v>2.25634</v>
      </c>
      <c r="R130" s="200">
        <f>Q130*H130</f>
        <v>2.01491162</v>
      </c>
      <c r="S130" s="200">
        <v>0</v>
      </c>
      <c r="T130" s="201">
        <f>S130*H130</f>
        <v>0</v>
      </c>
      <c r="AR130" s="22" t="s">
        <v>157</v>
      </c>
      <c r="AT130" s="22" t="s">
        <v>152</v>
      </c>
      <c r="AU130" s="22" t="s">
        <v>84</v>
      </c>
      <c r="AY130" s="22" t="s">
        <v>149</v>
      </c>
      <c r="BE130" s="202">
        <f>IF(N130="základní",J130,0)</f>
        <v>0</v>
      </c>
      <c r="BF130" s="202">
        <f>IF(N130="snížená",J130,0)</f>
        <v>0</v>
      </c>
      <c r="BG130" s="202">
        <f>IF(N130="zákl. přenesená",J130,0)</f>
        <v>0</v>
      </c>
      <c r="BH130" s="202">
        <f>IF(N130="sníž. přenesená",J130,0)</f>
        <v>0</v>
      </c>
      <c r="BI130" s="202">
        <f>IF(N130="nulová",J130,0)</f>
        <v>0</v>
      </c>
      <c r="BJ130" s="22" t="s">
        <v>24</v>
      </c>
      <c r="BK130" s="202">
        <f>ROUND(I130*H130,2)</f>
        <v>0</v>
      </c>
      <c r="BL130" s="22" t="s">
        <v>157</v>
      </c>
      <c r="BM130" s="22" t="s">
        <v>993</v>
      </c>
    </row>
    <row r="131" spans="2:51" s="11" customFormat="1" ht="13.5">
      <c r="B131" s="203"/>
      <c r="C131" s="204"/>
      <c r="D131" s="205" t="s">
        <v>159</v>
      </c>
      <c r="E131" s="206" t="s">
        <v>22</v>
      </c>
      <c r="F131" s="207" t="s">
        <v>994</v>
      </c>
      <c r="G131" s="204"/>
      <c r="H131" s="208">
        <v>0.893</v>
      </c>
      <c r="I131" s="209"/>
      <c r="J131" s="204"/>
      <c r="K131" s="204"/>
      <c r="L131" s="210"/>
      <c r="M131" s="211"/>
      <c r="N131" s="212"/>
      <c r="O131" s="212"/>
      <c r="P131" s="212"/>
      <c r="Q131" s="212"/>
      <c r="R131" s="212"/>
      <c r="S131" s="212"/>
      <c r="T131" s="213"/>
      <c r="AT131" s="214" t="s">
        <v>159</v>
      </c>
      <c r="AU131" s="214" t="s">
        <v>84</v>
      </c>
      <c r="AV131" s="11" t="s">
        <v>84</v>
      </c>
      <c r="AW131" s="11" t="s">
        <v>39</v>
      </c>
      <c r="AX131" s="11" t="s">
        <v>24</v>
      </c>
      <c r="AY131" s="214" t="s">
        <v>149</v>
      </c>
    </row>
    <row r="132" spans="2:65" s="1" customFormat="1" ht="31.5" customHeight="1">
      <c r="B132" s="39"/>
      <c r="C132" s="191" t="s">
        <v>238</v>
      </c>
      <c r="D132" s="191" t="s">
        <v>152</v>
      </c>
      <c r="E132" s="192" t="s">
        <v>284</v>
      </c>
      <c r="F132" s="193" t="s">
        <v>285</v>
      </c>
      <c r="G132" s="194" t="s">
        <v>155</v>
      </c>
      <c r="H132" s="195">
        <v>0.744</v>
      </c>
      <c r="I132" s="196"/>
      <c r="J132" s="197">
        <f>ROUND(I132*H132,2)</f>
        <v>0</v>
      </c>
      <c r="K132" s="193" t="s">
        <v>156</v>
      </c>
      <c r="L132" s="59"/>
      <c r="M132" s="198" t="s">
        <v>22</v>
      </c>
      <c r="N132" s="199" t="s">
        <v>46</v>
      </c>
      <c r="O132" s="40"/>
      <c r="P132" s="200">
        <f>O132*H132</f>
        <v>0</v>
      </c>
      <c r="Q132" s="200">
        <v>2.25634</v>
      </c>
      <c r="R132" s="200">
        <f>Q132*H132</f>
        <v>1.6787169599999998</v>
      </c>
      <c r="S132" s="200">
        <v>0</v>
      </c>
      <c r="T132" s="201">
        <f>S132*H132</f>
        <v>0</v>
      </c>
      <c r="AR132" s="22" t="s">
        <v>157</v>
      </c>
      <c r="AT132" s="22" t="s">
        <v>152</v>
      </c>
      <c r="AU132" s="22" t="s">
        <v>84</v>
      </c>
      <c r="AY132" s="22" t="s">
        <v>149</v>
      </c>
      <c r="BE132" s="202">
        <f>IF(N132="základní",J132,0)</f>
        <v>0</v>
      </c>
      <c r="BF132" s="202">
        <f>IF(N132="snížená",J132,0)</f>
        <v>0</v>
      </c>
      <c r="BG132" s="202">
        <f>IF(N132="zákl. přenesená",J132,0)</f>
        <v>0</v>
      </c>
      <c r="BH132" s="202">
        <f>IF(N132="sníž. přenesená",J132,0)</f>
        <v>0</v>
      </c>
      <c r="BI132" s="202">
        <f>IF(N132="nulová",J132,0)</f>
        <v>0</v>
      </c>
      <c r="BJ132" s="22" t="s">
        <v>24</v>
      </c>
      <c r="BK132" s="202">
        <f>ROUND(I132*H132,2)</f>
        <v>0</v>
      </c>
      <c r="BL132" s="22" t="s">
        <v>157</v>
      </c>
      <c r="BM132" s="22" t="s">
        <v>995</v>
      </c>
    </row>
    <row r="133" spans="2:51" s="11" customFormat="1" ht="13.5">
      <c r="B133" s="203"/>
      <c r="C133" s="204"/>
      <c r="D133" s="205" t="s">
        <v>159</v>
      </c>
      <c r="E133" s="206" t="s">
        <v>22</v>
      </c>
      <c r="F133" s="207" t="s">
        <v>996</v>
      </c>
      <c r="G133" s="204"/>
      <c r="H133" s="208">
        <v>0.744</v>
      </c>
      <c r="I133" s="209"/>
      <c r="J133" s="204"/>
      <c r="K133" s="204"/>
      <c r="L133" s="210"/>
      <c r="M133" s="211"/>
      <c r="N133" s="212"/>
      <c r="O133" s="212"/>
      <c r="P133" s="212"/>
      <c r="Q133" s="212"/>
      <c r="R133" s="212"/>
      <c r="S133" s="212"/>
      <c r="T133" s="213"/>
      <c r="AT133" s="214" t="s">
        <v>159</v>
      </c>
      <c r="AU133" s="214" t="s">
        <v>84</v>
      </c>
      <c r="AV133" s="11" t="s">
        <v>84</v>
      </c>
      <c r="AW133" s="11" t="s">
        <v>39</v>
      </c>
      <c r="AX133" s="11" t="s">
        <v>24</v>
      </c>
      <c r="AY133" s="214" t="s">
        <v>149</v>
      </c>
    </row>
    <row r="134" spans="2:65" s="1" customFormat="1" ht="31.5" customHeight="1">
      <c r="B134" s="39"/>
      <c r="C134" s="191" t="s">
        <v>243</v>
      </c>
      <c r="D134" s="191" t="s">
        <v>152</v>
      </c>
      <c r="E134" s="192" t="s">
        <v>289</v>
      </c>
      <c r="F134" s="193" t="s">
        <v>290</v>
      </c>
      <c r="G134" s="194" t="s">
        <v>155</v>
      </c>
      <c r="H134" s="195">
        <v>0.893</v>
      </c>
      <c r="I134" s="196"/>
      <c r="J134" s="197">
        <f>ROUND(I134*H134,2)</f>
        <v>0</v>
      </c>
      <c r="K134" s="193" t="s">
        <v>156</v>
      </c>
      <c r="L134" s="59"/>
      <c r="M134" s="198" t="s">
        <v>22</v>
      </c>
      <c r="N134" s="199" t="s">
        <v>46</v>
      </c>
      <c r="O134" s="40"/>
      <c r="P134" s="200">
        <f>O134*H134</f>
        <v>0</v>
      </c>
      <c r="Q134" s="200">
        <v>0</v>
      </c>
      <c r="R134" s="200">
        <f>Q134*H134</f>
        <v>0</v>
      </c>
      <c r="S134" s="200">
        <v>0</v>
      </c>
      <c r="T134" s="201">
        <f>S134*H134</f>
        <v>0</v>
      </c>
      <c r="AR134" s="22" t="s">
        <v>157</v>
      </c>
      <c r="AT134" s="22" t="s">
        <v>152</v>
      </c>
      <c r="AU134" s="22" t="s">
        <v>84</v>
      </c>
      <c r="AY134" s="22" t="s">
        <v>149</v>
      </c>
      <c r="BE134" s="202">
        <f>IF(N134="základní",J134,0)</f>
        <v>0</v>
      </c>
      <c r="BF134" s="202">
        <f>IF(N134="snížená",J134,0)</f>
        <v>0</v>
      </c>
      <c r="BG134" s="202">
        <f>IF(N134="zákl. přenesená",J134,0)</f>
        <v>0</v>
      </c>
      <c r="BH134" s="202">
        <f>IF(N134="sníž. přenesená",J134,0)</f>
        <v>0</v>
      </c>
      <c r="BI134" s="202">
        <f>IF(N134="nulová",J134,0)</f>
        <v>0</v>
      </c>
      <c r="BJ134" s="22" t="s">
        <v>24</v>
      </c>
      <c r="BK134" s="202">
        <f>ROUND(I134*H134,2)</f>
        <v>0</v>
      </c>
      <c r="BL134" s="22" t="s">
        <v>157</v>
      </c>
      <c r="BM134" s="22" t="s">
        <v>997</v>
      </c>
    </row>
    <row r="135" spans="2:65" s="1" customFormat="1" ht="22.5" customHeight="1">
      <c r="B135" s="39"/>
      <c r="C135" s="191" t="s">
        <v>247</v>
      </c>
      <c r="D135" s="191" t="s">
        <v>152</v>
      </c>
      <c r="E135" s="192" t="s">
        <v>293</v>
      </c>
      <c r="F135" s="193" t="s">
        <v>294</v>
      </c>
      <c r="G135" s="194" t="s">
        <v>172</v>
      </c>
      <c r="H135" s="195">
        <v>0.029</v>
      </c>
      <c r="I135" s="196"/>
      <c r="J135" s="197">
        <f>ROUND(I135*H135,2)</f>
        <v>0</v>
      </c>
      <c r="K135" s="193" t="s">
        <v>156</v>
      </c>
      <c r="L135" s="59"/>
      <c r="M135" s="198" t="s">
        <v>22</v>
      </c>
      <c r="N135" s="199" t="s">
        <v>46</v>
      </c>
      <c r="O135" s="40"/>
      <c r="P135" s="200">
        <f>O135*H135</f>
        <v>0</v>
      </c>
      <c r="Q135" s="200">
        <v>1.05306</v>
      </c>
      <c r="R135" s="200">
        <f>Q135*H135</f>
        <v>0.030538740000000005</v>
      </c>
      <c r="S135" s="200">
        <v>0</v>
      </c>
      <c r="T135" s="201">
        <f>S135*H135</f>
        <v>0</v>
      </c>
      <c r="AR135" s="22" t="s">
        <v>157</v>
      </c>
      <c r="AT135" s="22" t="s">
        <v>152</v>
      </c>
      <c r="AU135" s="22" t="s">
        <v>84</v>
      </c>
      <c r="AY135" s="22" t="s">
        <v>149</v>
      </c>
      <c r="BE135" s="202">
        <f>IF(N135="základní",J135,0)</f>
        <v>0</v>
      </c>
      <c r="BF135" s="202">
        <f>IF(N135="snížená",J135,0)</f>
        <v>0</v>
      </c>
      <c r="BG135" s="202">
        <f>IF(N135="zákl. přenesená",J135,0)</f>
        <v>0</v>
      </c>
      <c r="BH135" s="202">
        <f>IF(N135="sníž. přenesená",J135,0)</f>
        <v>0</v>
      </c>
      <c r="BI135" s="202">
        <f>IF(N135="nulová",J135,0)</f>
        <v>0</v>
      </c>
      <c r="BJ135" s="22" t="s">
        <v>24</v>
      </c>
      <c r="BK135" s="202">
        <f>ROUND(I135*H135,2)</f>
        <v>0</v>
      </c>
      <c r="BL135" s="22" t="s">
        <v>157</v>
      </c>
      <c r="BM135" s="22" t="s">
        <v>998</v>
      </c>
    </row>
    <row r="136" spans="2:51" s="11" customFormat="1" ht="13.5">
      <c r="B136" s="203"/>
      <c r="C136" s="204"/>
      <c r="D136" s="205" t="s">
        <v>159</v>
      </c>
      <c r="E136" s="206" t="s">
        <v>22</v>
      </c>
      <c r="F136" s="207" t="s">
        <v>999</v>
      </c>
      <c r="G136" s="204"/>
      <c r="H136" s="208">
        <v>0.029</v>
      </c>
      <c r="I136" s="209"/>
      <c r="J136" s="204"/>
      <c r="K136" s="204"/>
      <c r="L136" s="210"/>
      <c r="M136" s="211"/>
      <c r="N136" s="212"/>
      <c r="O136" s="212"/>
      <c r="P136" s="212"/>
      <c r="Q136" s="212"/>
      <c r="R136" s="212"/>
      <c r="S136" s="212"/>
      <c r="T136" s="213"/>
      <c r="AT136" s="214" t="s">
        <v>159</v>
      </c>
      <c r="AU136" s="214" t="s">
        <v>84</v>
      </c>
      <c r="AV136" s="11" t="s">
        <v>84</v>
      </c>
      <c r="AW136" s="11" t="s">
        <v>39</v>
      </c>
      <c r="AX136" s="11" t="s">
        <v>24</v>
      </c>
      <c r="AY136" s="214" t="s">
        <v>149</v>
      </c>
    </row>
    <row r="137" spans="2:65" s="1" customFormat="1" ht="22.5" customHeight="1">
      <c r="B137" s="39"/>
      <c r="C137" s="191" t="s">
        <v>251</v>
      </c>
      <c r="D137" s="191" t="s">
        <v>152</v>
      </c>
      <c r="E137" s="192" t="s">
        <v>1000</v>
      </c>
      <c r="F137" s="193" t="s">
        <v>1001</v>
      </c>
      <c r="G137" s="194" t="s">
        <v>155</v>
      </c>
      <c r="H137" s="195">
        <v>0.908</v>
      </c>
      <c r="I137" s="196"/>
      <c r="J137" s="197">
        <f>ROUND(I137*H137,2)</f>
        <v>0</v>
      </c>
      <c r="K137" s="193" t="s">
        <v>156</v>
      </c>
      <c r="L137" s="59"/>
      <c r="M137" s="198" t="s">
        <v>22</v>
      </c>
      <c r="N137" s="199" t="s">
        <v>46</v>
      </c>
      <c r="O137" s="40"/>
      <c r="P137" s="200">
        <f>O137*H137</f>
        <v>0</v>
      </c>
      <c r="Q137" s="200">
        <v>1.98</v>
      </c>
      <c r="R137" s="200">
        <f>Q137*H137</f>
        <v>1.79784</v>
      </c>
      <c r="S137" s="200">
        <v>0</v>
      </c>
      <c r="T137" s="201">
        <f>S137*H137</f>
        <v>0</v>
      </c>
      <c r="AR137" s="22" t="s">
        <v>157</v>
      </c>
      <c r="AT137" s="22" t="s">
        <v>152</v>
      </c>
      <c r="AU137" s="22" t="s">
        <v>84</v>
      </c>
      <c r="AY137" s="22" t="s">
        <v>149</v>
      </c>
      <c r="BE137" s="202">
        <f>IF(N137="základní",J137,0)</f>
        <v>0</v>
      </c>
      <c r="BF137" s="202">
        <f>IF(N137="snížená",J137,0)</f>
        <v>0</v>
      </c>
      <c r="BG137" s="202">
        <f>IF(N137="zákl. přenesená",J137,0)</f>
        <v>0</v>
      </c>
      <c r="BH137" s="202">
        <f>IF(N137="sníž. přenesená",J137,0)</f>
        <v>0</v>
      </c>
      <c r="BI137" s="202">
        <f>IF(N137="nulová",J137,0)</f>
        <v>0</v>
      </c>
      <c r="BJ137" s="22" t="s">
        <v>24</v>
      </c>
      <c r="BK137" s="202">
        <f>ROUND(I137*H137,2)</f>
        <v>0</v>
      </c>
      <c r="BL137" s="22" t="s">
        <v>157</v>
      </c>
      <c r="BM137" s="22" t="s">
        <v>1002</v>
      </c>
    </row>
    <row r="138" spans="2:51" s="11" customFormat="1" ht="13.5">
      <c r="B138" s="203"/>
      <c r="C138" s="204"/>
      <c r="D138" s="205" t="s">
        <v>159</v>
      </c>
      <c r="E138" s="206" t="s">
        <v>22</v>
      </c>
      <c r="F138" s="207" t="s">
        <v>1003</v>
      </c>
      <c r="G138" s="204"/>
      <c r="H138" s="208">
        <v>0.908</v>
      </c>
      <c r="I138" s="209"/>
      <c r="J138" s="204"/>
      <c r="K138" s="204"/>
      <c r="L138" s="210"/>
      <c r="M138" s="211"/>
      <c r="N138" s="212"/>
      <c r="O138" s="212"/>
      <c r="P138" s="212"/>
      <c r="Q138" s="212"/>
      <c r="R138" s="212"/>
      <c r="S138" s="212"/>
      <c r="T138" s="213"/>
      <c r="AT138" s="214" t="s">
        <v>159</v>
      </c>
      <c r="AU138" s="214" t="s">
        <v>84</v>
      </c>
      <c r="AV138" s="11" t="s">
        <v>84</v>
      </c>
      <c r="AW138" s="11" t="s">
        <v>39</v>
      </c>
      <c r="AX138" s="11" t="s">
        <v>24</v>
      </c>
      <c r="AY138" s="214" t="s">
        <v>149</v>
      </c>
    </row>
    <row r="139" spans="2:65" s="1" customFormat="1" ht="22.5" customHeight="1">
      <c r="B139" s="39"/>
      <c r="C139" s="191" t="s">
        <v>9</v>
      </c>
      <c r="D139" s="191" t="s">
        <v>152</v>
      </c>
      <c r="E139" s="192" t="s">
        <v>1004</v>
      </c>
      <c r="F139" s="193" t="s">
        <v>1005</v>
      </c>
      <c r="G139" s="194" t="s">
        <v>163</v>
      </c>
      <c r="H139" s="195">
        <v>1</v>
      </c>
      <c r="I139" s="196"/>
      <c r="J139" s="197">
        <f>ROUND(I139*H139,2)</f>
        <v>0</v>
      </c>
      <c r="K139" s="193" t="s">
        <v>156</v>
      </c>
      <c r="L139" s="59"/>
      <c r="M139" s="198" t="s">
        <v>22</v>
      </c>
      <c r="N139" s="199" t="s">
        <v>46</v>
      </c>
      <c r="O139" s="40"/>
      <c r="P139" s="200">
        <f>O139*H139</f>
        <v>0</v>
      </c>
      <c r="Q139" s="200">
        <v>0.00048</v>
      </c>
      <c r="R139" s="200">
        <f>Q139*H139</f>
        <v>0.00048</v>
      </c>
      <c r="S139" s="200">
        <v>0</v>
      </c>
      <c r="T139" s="201">
        <f>S139*H139</f>
        <v>0</v>
      </c>
      <c r="AR139" s="22" t="s">
        <v>157</v>
      </c>
      <c r="AT139" s="22" t="s">
        <v>152</v>
      </c>
      <c r="AU139" s="22" t="s">
        <v>84</v>
      </c>
      <c r="AY139" s="22" t="s">
        <v>149</v>
      </c>
      <c r="BE139" s="202">
        <f>IF(N139="základní",J139,0)</f>
        <v>0</v>
      </c>
      <c r="BF139" s="202">
        <f>IF(N139="snížená",J139,0)</f>
        <v>0</v>
      </c>
      <c r="BG139" s="202">
        <f>IF(N139="zákl. přenesená",J139,0)</f>
        <v>0</v>
      </c>
      <c r="BH139" s="202">
        <f>IF(N139="sníž. přenesená",J139,0)</f>
        <v>0</v>
      </c>
      <c r="BI139" s="202">
        <f>IF(N139="nulová",J139,0)</f>
        <v>0</v>
      </c>
      <c r="BJ139" s="22" t="s">
        <v>24</v>
      </c>
      <c r="BK139" s="202">
        <f>ROUND(I139*H139,2)</f>
        <v>0</v>
      </c>
      <c r="BL139" s="22" t="s">
        <v>157</v>
      </c>
      <c r="BM139" s="22" t="s">
        <v>1006</v>
      </c>
    </row>
    <row r="140" spans="2:65" s="1" customFormat="1" ht="22.5" customHeight="1">
      <c r="B140" s="39"/>
      <c r="C140" s="230" t="s">
        <v>259</v>
      </c>
      <c r="D140" s="230" t="s">
        <v>268</v>
      </c>
      <c r="E140" s="231" t="s">
        <v>1007</v>
      </c>
      <c r="F140" s="232" t="s">
        <v>1008</v>
      </c>
      <c r="G140" s="233" t="s">
        <v>163</v>
      </c>
      <c r="H140" s="234">
        <v>1</v>
      </c>
      <c r="I140" s="235"/>
      <c r="J140" s="236">
        <f>ROUND(I140*H140,2)</f>
        <v>0</v>
      </c>
      <c r="K140" s="232" t="s">
        <v>156</v>
      </c>
      <c r="L140" s="237"/>
      <c r="M140" s="238" t="s">
        <v>22</v>
      </c>
      <c r="N140" s="239" t="s">
        <v>46</v>
      </c>
      <c r="O140" s="40"/>
      <c r="P140" s="200">
        <f>O140*H140</f>
        <v>0</v>
      </c>
      <c r="Q140" s="200">
        <v>0.01802</v>
      </c>
      <c r="R140" s="200">
        <f>Q140*H140</f>
        <v>0.01802</v>
      </c>
      <c r="S140" s="200">
        <v>0</v>
      </c>
      <c r="T140" s="201">
        <f>S140*H140</f>
        <v>0</v>
      </c>
      <c r="AR140" s="22" t="s">
        <v>194</v>
      </c>
      <c r="AT140" s="22" t="s">
        <v>268</v>
      </c>
      <c r="AU140" s="22" t="s">
        <v>84</v>
      </c>
      <c r="AY140" s="22" t="s">
        <v>149</v>
      </c>
      <c r="BE140" s="202">
        <f>IF(N140="základní",J140,0)</f>
        <v>0</v>
      </c>
      <c r="BF140" s="202">
        <f>IF(N140="snížená",J140,0)</f>
        <v>0</v>
      </c>
      <c r="BG140" s="202">
        <f>IF(N140="zákl. přenesená",J140,0)</f>
        <v>0</v>
      </c>
      <c r="BH140" s="202">
        <f>IF(N140="sníž. přenesená",J140,0)</f>
        <v>0</v>
      </c>
      <c r="BI140" s="202">
        <f>IF(N140="nulová",J140,0)</f>
        <v>0</v>
      </c>
      <c r="BJ140" s="22" t="s">
        <v>24</v>
      </c>
      <c r="BK140" s="202">
        <f>ROUND(I140*H140,2)</f>
        <v>0</v>
      </c>
      <c r="BL140" s="22" t="s">
        <v>157</v>
      </c>
      <c r="BM140" s="22" t="s">
        <v>1009</v>
      </c>
    </row>
    <row r="141" spans="2:63" s="10" customFormat="1" ht="29.85" customHeight="1">
      <c r="B141" s="174"/>
      <c r="C141" s="175"/>
      <c r="D141" s="188" t="s">
        <v>74</v>
      </c>
      <c r="E141" s="189" t="s">
        <v>200</v>
      </c>
      <c r="F141" s="189" t="s">
        <v>297</v>
      </c>
      <c r="G141" s="175"/>
      <c r="H141" s="175"/>
      <c r="I141" s="178"/>
      <c r="J141" s="190">
        <f>BK141</f>
        <v>0</v>
      </c>
      <c r="K141" s="175"/>
      <c r="L141" s="180"/>
      <c r="M141" s="181"/>
      <c r="N141" s="182"/>
      <c r="O141" s="182"/>
      <c r="P141" s="183">
        <f>SUM(P142:P156)</f>
        <v>0</v>
      </c>
      <c r="Q141" s="182"/>
      <c r="R141" s="183">
        <f>SUM(R142:R156)</f>
        <v>0.0014926</v>
      </c>
      <c r="S141" s="182"/>
      <c r="T141" s="184">
        <f>SUM(T142:T156)</f>
        <v>3.824758</v>
      </c>
      <c r="AR141" s="185" t="s">
        <v>24</v>
      </c>
      <c r="AT141" s="186" t="s">
        <v>74</v>
      </c>
      <c r="AU141" s="186" t="s">
        <v>24</v>
      </c>
      <c r="AY141" s="185" t="s">
        <v>149</v>
      </c>
      <c r="BK141" s="187">
        <f>SUM(BK142:BK156)</f>
        <v>0</v>
      </c>
    </row>
    <row r="142" spans="2:65" s="1" customFormat="1" ht="31.5" customHeight="1">
      <c r="B142" s="39"/>
      <c r="C142" s="191" t="s">
        <v>263</v>
      </c>
      <c r="D142" s="191" t="s">
        <v>152</v>
      </c>
      <c r="E142" s="192" t="s">
        <v>317</v>
      </c>
      <c r="F142" s="193" t="s">
        <v>318</v>
      </c>
      <c r="G142" s="194" t="s">
        <v>181</v>
      </c>
      <c r="H142" s="195">
        <v>8.78</v>
      </c>
      <c r="I142" s="196"/>
      <c r="J142" s="197">
        <f>ROUND(I142*H142,2)</f>
        <v>0</v>
      </c>
      <c r="K142" s="193" t="s">
        <v>156</v>
      </c>
      <c r="L142" s="59"/>
      <c r="M142" s="198" t="s">
        <v>22</v>
      </c>
      <c r="N142" s="199" t="s">
        <v>46</v>
      </c>
      <c r="O142" s="40"/>
      <c r="P142" s="200">
        <f>O142*H142</f>
        <v>0</v>
      </c>
      <c r="Q142" s="200">
        <v>0.00013</v>
      </c>
      <c r="R142" s="200">
        <f>Q142*H142</f>
        <v>0.0011413999999999999</v>
      </c>
      <c r="S142" s="200">
        <v>0</v>
      </c>
      <c r="T142" s="201">
        <f>S142*H142</f>
        <v>0</v>
      </c>
      <c r="AR142" s="22" t="s">
        <v>157</v>
      </c>
      <c r="AT142" s="22" t="s">
        <v>152</v>
      </c>
      <c r="AU142" s="22" t="s">
        <v>84</v>
      </c>
      <c r="AY142" s="22" t="s">
        <v>149</v>
      </c>
      <c r="BE142" s="202">
        <f>IF(N142="základní",J142,0)</f>
        <v>0</v>
      </c>
      <c r="BF142" s="202">
        <f>IF(N142="snížená",J142,0)</f>
        <v>0</v>
      </c>
      <c r="BG142" s="202">
        <f>IF(N142="zákl. přenesená",J142,0)</f>
        <v>0</v>
      </c>
      <c r="BH142" s="202">
        <f>IF(N142="sníž. přenesená",J142,0)</f>
        <v>0</v>
      </c>
      <c r="BI142" s="202">
        <f>IF(N142="nulová",J142,0)</f>
        <v>0</v>
      </c>
      <c r="BJ142" s="22" t="s">
        <v>24</v>
      </c>
      <c r="BK142" s="202">
        <f>ROUND(I142*H142,2)</f>
        <v>0</v>
      </c>
      <c r="BL142" s="22" t="s">
        <v>157</v>
      </c>
      <c r="BM142" s="22" t="s">
        <v>1010</v>
      </c>
    </row>
    <row r="143" spans="2:65" s="1" customFormat="1" ht="22.5" customHeight="1">
      <c r="B143" s="39"/>
      <c r="C143" s="191" t="s">
        <v>267</v>
      </c>
      <c r="D143" s="191" t="s">
        <v>152</v>
      </c>
      <c r="E143" s="192" t="s">
        <v>321</v>
      </c>
      <c r="F143" s="193" t="s">
        <v>322</v>
      </c>
      <c r="G143" s="194" t="s">
        <v>181</v>
      </c>
      <c r="H143" s="195">
        <v>8.78</v>
      </c>
      <c r="I143" s="196"/>
      <c r="J143" s="197">
        <f>ROUND(I143*H143,2)</f>
        <v>0</v>
      </c>
      <c r="K143" s="193" t="s">
        <v>156</v>
      </c>
      <c r="L143" s="59"/>
      <c r="M143" s="198" t="s">
        <v>22</v>
      </c>
      <c r="N143" s="199" t="s">
        <v>46</v>
      </c>
      <c r="O143" s="40"/>
      <c r="P143" s="200">
        <f>O143*H143</f>
        <v>0</v>
      </c>
      <c r="Q143" s="200">
        <v>4E-05</v>
      </c>
      <c r="R143" s="200">
        <f>Q143*H143</f>
        <v>0.0003512</v>
      </c>
      <c r="S143" s="200">
        <v>0</v>
      </c>
      <c r="T143" s="201">
        <f>S143*H143</f>
        <v>0</v>
      </c>
      <c r="AR143" s="22" t="s">
        <v>157</v>
      </c>
      <c r="AT143" s="22" t="s">
        <v>152</v>
      </c>
      <c r="AU143" s="22" t="s">
        <v>84</v>
      </c>
      <c r="AY143" s="22" t="s">
        <v>149</v>
      </c>
      <c r="BE143" s="202">
        <f>IF(N143="základní",J143,0)</f>
        <v>0</v>
      </c>
      <c r="BF143" s="202">
        <f>IF(N143="snížená",J143,0)</f>
        <v>0</v>
      </c>
      <c r="BG143" s="202">
        <f>IF(N143="zákl. přenesená",J143,0)</f>
        <v>0</v>
      </c>
      <c r="BH143" s="202">
        <f>IF(N143="sníž. přenesená",J143,0)</f>
        <v>0</v>
      </c>
      <c r="BI143" s="202">
        <f>IF(N143="nulová",J143,0)</f>
        <v>0</v>
      </c>
      <c r="BJ143" s="22" t="s">
        <v>24</v>
      </c>
      <c r="BK143" s="202">
        <f>ROUND(I143*H143,2)</f>
        <v>0</v>
      </c>
      <c r="BL143" s="22" t="s">
        <v>157</v>
      </c>
      <c r="BM143" s="22" t="s">
        <v>1011</v>
      </c>
    </row>
    <row r="144" spans="2:65" s="1" customFormat="1" ht="22.5" customHeight="1">
      <c r="B144" s="39"/>
      <c r="C144" s="191" t="s">
        <v>273</v>
      </c>
      <c r="D144" s="191" t="s">
        <v>152</v>
      </c>
      <c r="E144" s="192" t="s">
        <v>341</v>
      </c>
      <c r="F144" s="193" t="s">
        <v>342</v>
      </c>
      <c r="G144" s="194" t="s">
        <v>212</v>
      </c>
      <c r="H144" s="195">
        <v>2.15</v>
      </c>
      <c r="I144" s="196"/>
      <c r="J144" s="197">
        <f>ROUND(I144*H144,2)</f>
        <v>0</v>
      </c>
      <c r="K144" s="193" t="s">
        <v>156</v>
      </c>
      <c r="L144" s="59"/>
      <c r="M144" s="198" t="s">
        <v>22</v>
      </c>
      <c r="N144" s="199" t="s">
        <v>46</v>
      </c>
      <c r="O144" s="40"/>
      <c r="P144" s="200">
        <f>O144*H144</f>
        <v>0</v>
      </c>
      <c r="Q144" s="200">
        <v>0</v>
      </c>
      <c r="R144" s="200">
        <f>Q144*H144</f>
        <v>0</v>
      </c>
      <c r="S144" s="200">
        <v>0.07</v>
      </c>
      <c r="T144" s="201">
        <f>S144*H144</f>
        <v>0.1505</v>
      </c>
      <c r="AR144" s="22" t="s">
        <v>157</v>
      </c>
      <c r="AT144" s="22" t="s">
        <v>152</v>
      </c>
      <c r="AU144" s="22" t="s">
        <v>84</v>
      </c>
      <c r="AY144" s="22" t="s">
        <v>149</v>
      </c>
      <c r="BE144" s="202">
        <f>IF(N144="základní",J144,0)</f>
        <v>0</v>
      </c>
      <c r="BF144" s="202">
        <f>IF(N144="snížená",J144,0)</f>
        <v>0</v>
      </c>
      <c r="BG144" s="202">
        <f>IF(N144="zákl. přenesená",J144,0)</f>
        <v>0</v>
      </c>
      <c r="BH144" s="202">
        <f>IF(N144="sníž. přenesená",J144,0)</f>
        <v>0</v>
      </c>
      <c r="BI144" s="202">
        <f>IF(N144="nulová",J144,0)</f>
        <v>0</v>
      </c>
      <c r="BJ144" s="22" t="s">
        <v>24</v>
      </c>
      <c r="BK144" s="202">
        <f>ROUND(I144*H144,2)</f>
        <v>0</v>
      </c>
      <c r="BL144" s="22" t="s">
        <v>157</v>
      </c>
      <c r="BM144" s="22" t="s">
        <v>1012</v>
      </c>
    </row>
    <row r="145" spans="2:65" s="1" customFormat="1" ht="31.5" customHeight="1">
      <c r="B145" s="39"/>
      <c r="C145" s="191" t="s">
        <v>278</v>
      </c>
      <c r="D145" s="191" t="s">
        <v>152</v>
      </c>
      <c r="E145" s="192" t="s">
        <v>1013</v>
      </c>
      <c r="F145" s="193" t="s">
        <v>1014</v>
      </c>
      <c r="G145" s="194" t="s">
        <v>155</v>
      </c>
      <c r="H145" s="195">
        <v>0.883</v>
      </c>
      <c r="I145" s="196"/>
      <c r="J145" s="197">
        <f>ROUND(I145*H145,2)</f>
        <v>0</v>
      </c>
      <c r="K145" s="193" t="s">
        <v>156</v>
      </c>
      <c r="L145" s="59"/>
      <c r="M145" s="198" t="s">
        <v>22</v>
      </c>
      <c r="N145" s="199" t="s">
        <v>46</v>
      </c>
      <c r="O145" s="40"/>
      <c r="P145" s="200">
        <f>O145*H145</f>
        <v>0</v>
      </c>
      <c r="Q145" s="200">
        <v>0</v>
      </c>
      <c r="R145" s="200">
        <f>Q145*H145</f>
        <v>0</v>
      </c>
      <c r="S145" s="200">
        <v>2.2</v>
      </c>
      <c r="T145" s="201">
        <f>S145*H145</f>
        <v>1.9426</v>
      </c>
      <c r="AR145" s="22" t="s">
        <v>157</v>
      </c>
      <c r="AT145" s="22" t="s">
        <v>152</v>
      </c>
      <c r="AU145" s="22" t="s">
        <v>84</v>
      </c>
      <c r="AY145" s="22" t="s">
        <v>149</v>
      </c>
      <c r="BE145" s="202">
        <f>IF(N145="základní",J145,0)</f>
        <v>0</v>
      </c>
      <c r="BF145" s="202">
        <f>IF(N145="snížená",J145,0)</f>
        <v>0</v>
      </c>
      <c r="BG145" s="202">
        <f>IF(N145="zákl. přenesená",J145,0)</f>
        <v>0</v>
      </c>
      <c r="BH145" s="202">
        <f>IF(N145="sníž. přenesená",J145,0)</f>
        <v>0</v>
      </c>
      <c r="BI145" s="202">
        <f>IF(N145="nulová",J145,0)</f>
        <v>0</v>
      </c>
      <c r="BJ145" s="22" t="s">
        <v>24</v>
      </c>
      <c r="BK145" s="202">
        <f>ROUND(I145*H145,2)</f>
        <v>0</v>
      </c>
      <c r="BL145" s="22" t="s">
        <v>157</v>
      </c>
      <c r="BM145" s="22" t="s">
        <v>1015</v>
      </c>
    </row>
    <row r="146" spans="2:51" s="11" customFormat="1" ht="13.5">
      <c r="B146" s="203"/>
      <c r="C146" s="204"/>
      <c r="D146" s="205" t="s">
        <v>159</v>
      </c>
      <c r="E146" s="206" t="s">
        <v>22</v>
      </c>
      <c r="F146" s="207" t="s">
        <v>1016</v>
      </c>
      <c r="G146" s="204"/>
      <c r="H146" s="208">
        <v>0.883</v>
      </c>
      <c r="I146" s="209"/>
      <c r="J146" s="204"/>
      <c r="K146" s="204"/>
      <c r="L146" s="210"/>
      <c r="M146" s="211"/>
      <c r="N146" s="212"/>
      <c r="O146" s="212"/>
      <c r="P146" s="212"/>
      <c r="Q146" s="212"/>
      <c r="R146" s="212"/>
      <c r="S146" s="212"/>
      <c r="T146" s="213"/>
      <c r="AT146" s="214" t="s">
        <v>159</v>
      </c>
      <c r="AU146" s="214" t="s">
        <v>84</v>
      </c>
      <c r="AV146" s="11" t="s">
        <v>84</v>
      </c>
      <c r="AW146" s="11" t="s">
        <v>39</v>
      </c>
      <c r="AX146" s="11" t="s">
        <v>24</v>
      </c>
      <c r="AY146" s="214" t="s">
        <v>149</v>
      </c>
    </row>
    <row r="147" spans="2:65" s="1" customFormat="1" ht="22.5" customHeight="1">
      <c r="B147" s="39"/>
      <c r="C147" s="191" t="s">
        <v>283</v>
      </c>
      <c r="D147" s="191" t="s">
        <v>152</v>
      </c>
      <c r="E147" s="192" t="s">
        <v>1017</v>
      </c>
      <c r="F147" s="193" t="s">
        <v>1018</v>
      </c>
      <c r="G147" s="194" t="s">
        <v>181</v>
      </c>
      <c r="H147" s="195">
        <v>3.225</v>
      </c>
      <c r="I147" s="196"/>
      <c r="J147" s="197">
        <f>ROUND(I147*H147,2)</f>
        <v>0</v>
      </c>
      <c r="K147" s="193" t="s">
        <v>156</v>
      </c>
      <c r="L147" s="59"/>
      <c r="M147" s="198" t="s">
        <v>22</v>
      </c>
      <c r="N147" s="199" t="s">
        <v>46</v>
      </c>
      <c r="O147" s="40"/>
      <c r="P147" s="200">
        <f>O147*H147</f>
        <v>0</v>
      </c>
      <c r="Q147" s="200">
        <v>0</v>
      </c>
      <c r="R147" s="200">
        <f>Q147*H147</f>
        <v>0</v>
      </c>
      <c r="S147" s="200">
        <v>0.034</v>
      </c>
      <c r="T147" s="201">
        <f>S147*H147</f>
        <v>0.10965000000000001</v>
      </c>
      <c r="AR147" s="22" t="s">
        <v>157</v>
      </c>
      <c r="AT147" s="22" t="s">
        <v>152</v>
      </c>
      <c r="AU147" s="22" t="s">
        <v>84</v>
      </c>
      <c r="AY147" s="22" t="s">
        <v>149</v>
      </c>
      <c r="BE147" s="202">
        <f>IF(N147="základní",J147,0)</f>
        <v>0</v>
      </c>
      <c r="BF147" s="202">
        <f>IF(N147="snížená",J147,0)</f>
        <v>0</v>
      </c>
      <c r="BG147" s="202">
        <f>IF(N147="zákl. přenesená",J147,0)</f>
        <v>0</v>
      </c>
      <c r="BH147" s="202">
        <f>IF(N147="sníž. přenesená",J147,0)</f>
        <v>0</v>
      </c>
      <c r="BI147" s="202">
        <f>IF(N147="nulová",J147,0)</f>
        <v>0</v>
      </c>
      <c r="BJ147" s="22" t="s">
        <v>24</v>
      </c>
      <c r="BK147" s="202">
        <f>ROUND(I147*H147,2)</f>
        <v>0</v>
      </c>
      <c r="BL147" s="22" t="s">
        <v>157</v>
      </c>
      <c r="BM147" s="22" t="s">
        <v>1019</v>
      </c>
    </row>
    <row r="148" spans="2:51" s="11" customFormat="1" ht="13.5">
      <c r="B148" s="203"/>
      <c r="C148" s="204"/>
      <c r="D148" s="205" t="s">
        <v>159</v>
      </c>
      <c r="E148" s="206" t="s">
        <v>22</v>
      </c>
      <c r="F148" s="207" t="s">
        <v>1020</v>
      </c>
      <c r="G148" s="204"/>
      <c r="H148" s="208">
        <v>3.225</v>
      </c>
      <c r="I148" s="209"/>
      <c r="J148" s="204"/>
      <c r="K148" s="204"/>
      <c r="L148" s="210"/>
      <c r="M148" s="211"/>
      <c r="N148" s="212"/>
      <c r="O148" s="212"/>
      <c r="P148" s="212"/>
      <c r="Q148" s="212"/>
      <c r="R148" s="212"/>
      <c r="S148" s="212"/>
      <c r="T148" s="213"/>
      <c r="AT148" s="214" t="s">
        <v>159</v>
      </c>
      <c r="AU148" s="214" t="s">
        <v>84</v>
      </c>
      <c r="AV148" s="11" t="s">
        <v>84</v>
      </c>
      <c r="AW148" s="11" t="s">
        <v>39</v>
      </c>
      <c r="AX148" s="11" t="s">
        <v>24</v>
      </c>
      <c r="AY148" s="214" t="s">
        <v>149</v>
      </c>
    </row>
    <row r="149" spans="2:65" s="1" customFormat="1" ht="22.5" customHeight="1">
      <c r="B149" s="39"/>
      <c r="C149" s="191" t="s">
        <v>288</v>
      </c>
      <c r="D149" s="191" t="s">
        <v>152</v>
      </c>
      <c r="E149" s="192" t="s">
        <v>361</v>
      </c>
      <c r="F149" s="193" t="s">
        <v>362</v>
      </c>
      <c r="G149" s="194" t="s">
        <v>181</v>
      </c>
      <c r="H149" s="195">
        <v>1.576</v>
      </c>
      <c r="I149" s="196"/>
      <c r="J149" s="197">
        <f>ROUND(I149*H149,2)</f>
        <v>0</v>
      </c>
      <c r="K149" s="193" t="s">
        <v>156</v>
      </c>
      <c r="L149" s="59"/>
      <c r="M149" s="198" t="s">
        <v>22</v>
      </c>
      <c r="N149" s="199" t="s">
        <v>46</v>
      </c>
      <c r="O149" s="40"/>
      <c r="P149" s="200">
        <f>O149*H149</f>
        <v>0</v>
      </c>
      <c r="Q149" s="200">
        <v>0</v>
      </c>
      <c r="R149" s="200">
        <f>Q149*H149</f>
        <v>0</v>
      </c>
      <c r="S149" s="200">
        <v>0.076</v>
      </c>
      <c r="T149" s="201">
        <f>S149*H149</f>
        <v>0.11977600000000001</v>
      </c>
      <c r="AR149" s="22" t="s">
        <v>157</v>
      </c>
      <c r="AT149" s="22" t="s">
        <v>152</v>
      </c>
      <c r="AU149" s="22" t="s">
        <v>84</v>
      </c>
      <c r="AY149" s="22" t="s">
        <v>149</v>
      </c>
      <c r="BE149" s="202">
        <f>IF(N149="základní",J149,0)</f>
        <v>0</v>
      </c>
      <c r="BF149" s="202">
        <f>IF(N149="snížená",J149,0)</f>
        <v>0</v>
      </c>
      <c r="BG149" s="202">
        <f>IF(N149="zákl. přenesená",J149,0)</f>
        <v>0</v>
      </c>
      <c r="BH149" s="202">
        <f>IF(N149="sníž. přenesená",J149,0)</f>
        <v>0</v>
      </c>
      <c r="BI149" s="202">
        <f>IF(N149="nulová",J149,0)</f>
        <v>0</v>
      </c>
      <c r="BJ149" s="22" t="s">
        <v>24</v>
      </c>
      <c r="BK149" s="202">
        <f>ROUND(I149*H149,2)</f>
        <v>0</v>
      </c>
      <c r="BL149" s="22" t="s">
        <v>157</v>
      </c>
      <c r="BM149" s="22" t="s">
        <v>1021</v>
      </c>
    </row>
    <row r="150" spans="2:51" s="11" customFormat="1" ht="13.5">
      <c r="B150" s="203"/>
      <c r="C150" s="204"/>
      <c r="D150" s="205" t="s">
        <v>159</v>
      </c>
      <c r="E150" s="206" t="s">
        <v>22</v>
      </c>
      <c r="F150" s="207" t="s">
        <v>1022</v>
      </c>
      <c r="G150" s="204"/>
      <c r="H150" s="208">
        <v>1.576</v>
      </c>
      <c r="I150" s="209"/>
      <c r="J150" s="204"/>
      <c r="K150" s="204"/>
      <c r="L150" s="210"/>
      <c r="M150" s="211"/>
      <c r="N150" s="212"/>
      <c r="O150" s="212"/>
      <c r="P150" s="212"/>
      <c r="Q150" s="212"/>
      <c r="R150" s="212"/>
      <c r="S150" s="212"/>
      <c r="T150" s="213"/>
      <c r="AT150" s="214" t="s">
        <v>159</v>
      </c>
      <c r="AU150" s="214" t="s">
        <v>84</v>
      </c>
      <c r="AV150" s="11" t="s">
        <v>84</v>
      </c>
      <c r="AW150" s="11" t="s">
        <v>39</v>
      </c>
      <c r="AX150" s="11" t="s">
        <v>24</v>
      </c>
      <c r="AY150" s="214" t="s">
        <v>149</v>
      </c>
    </row>
    <row r="151" spans="2:65" s="1" customFormat="1" ht="22.5" customHeight="1">
      <c r="B151" s="39"/>
      <c r="C151" s="191" t="s">
        <v>292</v>
      </c>
      <c r="D151" s="191" t="s">
        <v>152</v>
      </c>
      <c r="E151" s="192" t="s">
        <v>1023</v>
      </c>
      <c r="F151" s="193" t="s">
        <v>1024</v>
      </c>
      <c r="G151" s="194" t="s">
        <v>181</v>
      </c>
      <c r="H151" s="195">
        <v>3.444</v>
      </c>
      <c r="I151" s="196"/>
      <c r="J151" s="197">
        <f>ROUND(I151*H151,2)</f>
        <v>0</v>
      </c>
      <c r="K151" s="193" t="s">
        <v>156</v>
      </c>
      <c r="L151" s="59"/>
      <c r="M151" s="198" t="s">
        <v>22</v>
      </c>
      <c r="N151" s="199" t="s">
        <v>46</v>
      </c>
      <c r="O151" s="40"/>
      <c r="P151" s="200">
        <f>O151*H151</f>
        <v>0</v>
      </c>
      <c r="Q151" s="200">
        <v>0</v>
      </c>
      <c r="R151" s="200">
        <f>Q151*H151</f>
        <v>0</v>
      </c>
      <c r="S151" s="200">
        <v>0.063</v>
      </c>
      <c r="T151" s="201">
        <f>S151*H151</f>
        <v>0.216972</v>
      </c>
      <c r="AR151" s="22" t="s">
        <v>157</v>
      </c>
      <c r="AT151" s="22" t="s">
        <v>152</v>
      </c>
      <c r="AU151" s="22" t="s">
        <v>84</v>
      </c>
      <c r="AY151" s="22" t="s">
        <v>149</v>
      </c>
      <c r="BE151" s="202">
        <f>IF(N151="základní",J151,0)</f>
        <v>0</v>
      </c>
      <c r="BF151" s="202">
        <f>IF(N151="snížená",J151,0)</f>
        <v>0</v>
      </c>
      <c r="BG151" s="202">
        <f>IF(N151="zákl. přenesená",J151,0)</f>
        <v>0</v>
      </c>
      <c r="BH151" s="202">
        <f>IF(N151="sníž. přenesená",J151,0)</f>
        <v>0</v>
      </c>
      <c r="BI151" s="202">
        <f>IF(N151="nulová",J151,0)</f>
        <v>0</v>
      </c>
      <c r="BJ151" s="22" t="s">
        <v>24</v>
      </c>
      <c r="BK151" s="202">
        <f>ROUND(I151*H151,2)</f>
        <v>0</v>
      </c>
      <c r="BL151" s="22" t="s">
        <v>157</v>
      </c>
      <c r="BM151" s="22" t="s">
        <v>1025</v>
      </c>
    </row>
    <row r="152" spans="2:51" s="11" customFormat="1" ht="13.5">
      <c r="B152" s="203"/>
      <c r="C152" s="204"/>
      <c r="D152" s="205" t="s">
        <v>159</v>
      </c>
      <c r="E152" s="206" t="s">
        <v>22</v>
      </c>
      <c r="F152" s="207" t="s">
        <v>1026</v>
      </c>
      <c r="G152" s="204"/>
      <c r="H152" s="208">
        <v>3.444</v>
      </c>
      <c r="I152" s="209"/>
      <c r="J152" s="204"/>
      <c r="K152" s="204"/>
      <c r="L152" s="210"/>
      <c r="M152" s="211"/>
      <c r="N152" s="212"/>
      <c r="O152" s="212"/>
      <c r="P152" s="212"/>
      <c r="Q152" s="212"/>
      <c r="R152" s="212"/>
      <c r="S152" s="212"/>
      <c r="T152" s="213"/>
      <c r="AT152" s="214" t="s">
        <v>159</v>
      </c>
      <c r="AU152" s="214" t="s">
        <v>84</v>
      </c>
      <c r="AV152" s="11" t="s">
        <v>84</v>
      </c>
      <c r="AW152" s="11" t="s">
        <v>39</v>
      </c>
      <c r="AX152" s="11" t="s">
        <v>24</v>
      </c>
      <c r="AY152" s="214" t="s">
        <v>149</v>
      </c>
    </row>
    <row r="153" spans="2:65" s="1" customFormat="1" ht="22.5" customHeight="1">
      <c r="B153" s="39"/>
      <c r="C153" s="191" t="s">
        <v>298</v>
      </c>
      <c r="D153" s="191" t="s">
        <v>152</v>
      </c>
      <c r="E153" s="192" t="s">
        <v>376</v>
      </c>
      <c r="F153" s="193" t="s">
        <v>377</v>
      </c>
      <c r="G153" s="194" t="s">
        <v>212</v>
      </c>
      <c r="H153" s="195">
        <v>11.7</v>
      </c>
      <c r="I153" s="196"/>
      <c r="J153" s="197">
        <f>ROUND(I153*H153,2)</f>
        <v>0</v>
      </c>
      <c r="K153" s="193" t="s">
        <v>156</v>
      </c>
      <c r="L153" s="59"/>
      <c r="M153" s="198" t="s">
        <v>22</v>
      </c>
      <c r="N153" s="199" t="s">
        <v>46</v>
      </c>
      <c r="O153" s="40"/>
      <c r="P153" s="200">
        <f>O153*H153</f>
        <v>0</v>
      </c>
      <c r="Q153" s="200">
        <v>0</v>
      </c>
      <c r="R153" s="200">
        <f>Q153*H153</f>
        <v>0</v>
      </c>
      <c r="S153" s="200">
        <v>0.065</v>
      </c>
      <c r="T153" s="201">
        <f>S153*H153</f>
        <v>0.7605</v>
      </c>
      <c r="AR153" s="22" t="s">
        <v>157</v>
      </c>
      <c r="AT153" s="22" t="s">
        <v>152</v>
      </c>
      <c r="AU153" s="22" t="s">
        <v>84</v>
      </c>
      <c r="AY153" s="22" t="s">
        <v>149</v>
      </c>
      <c r="BE153" s="202">
        <f>IF(N153="základní",J153,0)</f>
        <v>0</v>
      </c>
      <c r="BF153" s="202">
        <f>IF(N153="snížená",J153,0)</f>
        <v>0</v>
      </c>
      <c r="BG153" s="202">
        <f>IF(N153="zákl. přenesená",J153,0)</f>
        <v>0</v>
      </c>
      <c r="BH153" s="202">
        <f>IF(N153="sníž. přenesená",J153,0)</f>
        <v>0</v>
      </c>
      <c r="BI153" s="202">
        <f>IF(N153="nulová",J153,0)</f>
        <v>0</v>
      </c>
      <c r="BJ153" s="22" t="s">
        <v>24</v>
      </c>
      <c r="BK153" s="202">
        <f>ROUND(I153*H153,2)</f>
        <v>0</v>
      </c>
      <c r="BL153" s="22" t="s">
        <v>157</v>
      </c>
      <c r="BM153" s="22" t="s">
        <v>1027</v>
      </c>
    </row>
    <row r="154" spans="2:51" s="11" customFormat="1" ht="13.5">
      <c r="B154" s="203"/>
      <c r="C154" s="204"/>
      <c r="D154" s="205" t="s">
        <v>159</v>
      </c>
      <c r="E154" s="206" t="s">
        <v>22</v>
      </c>
      <c r="F154" s="207" t="s">
        <v>1028</v>
      </c>
      <c r="G154" s="204"/>
      <c r="H154" s="208">
        <v>11.7</v>
      </c>
      <c r="I154" s="209"/>
      <c r="J154" s="204"/>
      <c r="K154" s="204"/>
      <c r="L154" s="210"/>
      <c r="M154" s="211"/>
      <c r="N154" s="212"/>
      <c r="O154" s="212"/>
      <c r="P154" s="212"/>
      <c r="Q154" s="212"/>
      <c r="R154" s="212"/>
      <c r="S154" s="212"/>
      <c r="T154" s="213"/>
      <c r="AT154" s="214" t="s">
        <v>159</v>
      </c>
      <c r="AU154" s="214" t="s">
        <v>84</v>
      </c>
      <c r="AV154" s="11" t="s">
        <v>84</v>
      </c>
      <c r="AW154" s="11" t="s">
        <v>39</v>
      </c>
      <c r="AX154" s="11" t="s">
        <v>24</v>
      </c>
      <c r="AY154" s="214" t="s">
        <v>149</v>
      </c>
    </row>
    <row r="155" spans="2:65" s="1" customFormat="1" ht="22.5" customHeight="1">
      <c r="B155" s="39"/>
      <c r="C155" s="191" t="s">
        <v>303</v>
      </c>
      <c r="D155" s="191" t="s">
        <v>152</v>
      </c>
      <c r="E155" s="192" t="s">
        <v>386</v>
      </c>
      <c r="F155" s="193" t="s">
        <v>387</v>
      </c>
      <c r="G155" s="194" t="s">
        <v>181</v>
      </c>
      <c r="H155" s="195">
        <v>26.238</v>
      </c>
      <c r="I155" s="196"/>
      <c r="J155" s="197">
        <f>ROUND(I155*H155,2)</f>
        <v>0</v>
      </c>
      <c r="K155" s="193" t="s">
        <v>156</v>
      </c>
      <c r="L155" s="59"/>
      <c r="M155" s="198" t="s">
        <v>22</v>
      </c>
      <c r="N155" s="199" t="s">
        <v>46</v>
      </c>
      <c r="O155" s="40"/>
      <c r="P155" s="200">
        <f>O155*H155</f>
        <v>0</v>
      </c>
      <c r="Q155" s="200">
        <v>0</v>
      </c>
      <c r="R155" s="200">
        <f>Q155*H155</f>
        <v>0</v>
      </c>
      <c r="S155" s="200">
        <v>0.02</v>
      </c>
      <c r="T155" s="201">
        <f>S155*H155</f>
        <v>0.52476</v>
      </c>
      <c r="AR155" s="22" t="s">
        <v>157</v>
      </c>
      <c r="AT155" s="22" t="s">
        <v>152</v>
      </c>
      <c r="AU155" s="22" t="s">
        <v>84</v>
      </c>
      <c r="AY155" s="22" t="s">
        <v>149</v>
      </c>
      <c r="BE155" s="202">
        <f>IF(N155="základní",J155,0)</f>
        <v>0</v>
      </c>
      <c r="BF155" s="202">
        <f>IF(N155="snížená",J155,0)</f>
        <v>0</v>
      </c>
      <c r="BG155" s="202">
        <f>IF(N155="zákl. přenesená",J155,0)</f>
        <v>0</v>
      </c>
      <c r="BH155" s="202">
        <f>IF(N155="sníž. přenesená",J155,0)</f>
        <v>0</v>
      </c>
      <c r="BI155" s="202">
        <f>IF(N155="nulová",J155,0)</f>
        <v>0</v>
      </c>
      <c r="BJ155" s="22" t="s">
        <v>24</v>
      </c>
      <c r="BK155" s="202">
        <f>ROUND(I155*H155,2)</f>
        <v>0</v>
      </c>
      <c r="BL155" s="22" t="s">
        <v>157</v>
      </c>
      <c r="BM155" s="22" t="s">
        <v>1029</v>
      </c>
    </row>
    <row r="156" spans="2:51" s="11" customFormat="1" ht="13.5">
      <c r="B156" s="203"/>
      <c r="C156" s="204"/>
      <c r="D156" s="215" t="s">
        <v>159</v>
      </c>
      <c r="E156" s="216" t="s">
        <v>22</v>
      </c>
      <c r="F156" s="217" t="s">
        <v>1030</v>
      </c>
      <c r="G156" s="204"/>
      <c r="H156" s="218">
        <v>26.238</v>
      </c>
      <c r="I156" s="209"/>
      <c r="J156" s="204"/>
      <c r="K156" s="204"/>
      <c r="L156" s="210"/>
      <c r="M156" s="211"/>
      <c r="N156" s="212"/>
      <c r="O156" s="212"/>
      <c r="P156" s="212"/>
      <c r="Q156" s="212"/>
      <c r="R156" s="212"/>
      <c r="S156" s="212"/>
      <c r="T156" s="213"/>
      <c r="AT156" s="214" t="s">
        <v>159</v>
      </c>
      <c r="AU156" s="214" t="s">
        <v>84</v>
      </c>
      <c r="AV156" s="11" t="s">
        <v>84</v>
      </c>
      <c r="AW156" s="11" t="s">
        <v>39</v>
      </c>
      <c r="AX156" s="11" t="s">
        <v>24</v>
      </c>
      <c r="AY156" s="214" t="s">
        <v>149</v>
      </c>
    </row>
    <row r="157" spans="2:63" s="10" customFormat="1" ht="29.85" customHeight="1">
      <c r="B157" s="174"/>
      <c r="C157" s="175"/>
      <c r="D157" s="188" t="s">
        <v>74</v>
      </c>
      <c r="E157" s="189" t="s">
        <v>399</v>
      </c>
      <c r="F157" s="189" t="s">
        <v>400</v>
      </c>
      <c r="G157" s="175"/>
      <c r="H157" s="175"/>
      <c r="I157" s="178"/>
      <c r="J157" s="190">
        <f>BK157</f>
        <v>0</v>
      </c>
      <c r="K157" s="175"/>
      <c r="L157" s="180"/>
      <c r="M157" s="181"/>
      <c r="N157" s="182"/>
      <c r="O157" s="182"/>
      <c r="P157" s="183">
        <f>SUM(P158:P162)</f>
        <v>0</v>
      </c>
      <c r="Q157" s="182"/>
      <c r="R157" s="183">
        <f>SUM(R158:R162)</f>
        <v>0</v>
      </c>
      <c r="S157" s="182"/>
      <c r="T157" s="184">
        <f>SUM(T158:T162)</f>
        <v>0</v>
      </c>
      <c r="AR157" s="185" t="s">
        <v>24</v>
      </c>
      <c r="AT157" s="186" t="s">
        <v>74</v>
      </c>
      <c r="AU157" s="186" t="s">
        <v>24</v>
      </c>
      <c r="AY157" s="185" t="s">
        <v>149</v>
      </c>
      <c r="BK157" s="187">
        <f>SUM(BK158:BK162)</f>
        <v>0</v>
      </c>
    </row>
    <row r="158" spans="2:65" s="1" customFormat="1" ht="31.5" customHeight="1">
      <c r="B158" s="39"/>
      <c r="C158" s="191" t="s">
        <v>307</v>
      </c>
      <c r="D158" s="191" t="s">
        <v>152</v>
      </c>
      <c r="E158" s="192" t="s">
        <v>402</v>
      </c>
      <c r="F158" s="193" t="s">
        <v>403</v>
      </c>
      <c r="G158" s="194" t="s">
        <v>172</v>
      </c>
      <c r="H158" s="195">
        <v>3.829</v>
      </c>
      <c r="I158" s="196"/>
      <c r="J158" s="197">
        <f>ROUND(I158*H158,2)</f>
        <v>0</v>
      </c>
      <c r="K158" s="193" t="s">
        <v>156</v>
      </c>
      <c r="L158" s="59"/>
      <c r="M158" s="198" t="s">
        <v>22</v>
      </c>
      <c r="N158" s="199" t="s">
        <v>46</v>
      </c>
      <c r="O158" s="40"/>
      <c r="P158" s="200">
        <f>O158*H158</f>
        <v>0</v>
      </c>
      <c r="Q158" s="200">
        <v>0</v>
      </c>
      <c r="R158" s="200">
        <f>Q158*H158</f>
        <v>0</v>
      </c>
      <c r="S158" s="200">
        <v>0</v>
      </c>
      <c r="T158" s="201">
        <f>S158*H158</f>
        <v>0</v>
      </c>
      <c r="AR158" s="22" t="s">
        <v>157</v>
      </c>
      <c r="AT158" s="22" t="s">
        <v>152</v>
      </c>
      <c r="AU158" s="22" t="s">
        <v>84</v>
      </c>
      <c r="AY158" s="22" t="s">
        <v>149</v>
      </c>
      <c r="BE158" s="202">
        <f>IF(N158="základní",J158,0)</f>
        <v>0</v>
      </c>
      <c r="BF158" s="202">
        <f>IF(N158="snížená",J158,0)</f>
        <v>0</v>
      </c>
      <c r="BG158" s="202">
        <f>IF(N158="zákl. přenesená",J158,0)</f>
        <v>0</v>
      </c>
      <c r="BH158" s="202">
        <f>IF(N158="sníž. přenesená",J158,0)</f>
        <v>0</v>
      </c>
      <c r="BI158" s="202">
        <f>IF(N158="nulová",J158,0)</f>
        <v>0</v>
      </c>
      <c r="BJ158" s="22" t="s">
        <v>24</v>
      </c>
      <c r="BK158" s="202">
        <f>ROUND(I158*H158,2)</f>
        <v>0</v>
      </c>
      <c r="BL158" s="22" t="s">
        <v>157</v>
      </c>
      <c r="BM158" s="22" t="s">
        <v>1031</v>
      </c>
    </row>
    <row r="159" spans="2:65" s="1" customFormat="1" ht="22.5" customHeight="1">
      <c r="B159" s="39"/>
      <c r="C159" s="191" t="s">
        <v>312</v>
      </c>
      <c r="D159" s="191" t="s">
        <v>152</v>
      </c>
      <c r="E159" s="192" t="s">
        <v>406</v>
      </c>
      <c r="F159" s="193" t="s">
        <v>407</v>
      </c>
      <c r="G159" s="194" t="s">
        <v>172</v>
      </c>
      <c r="H159" s="195">
        <v>3.829</v>
      </c>
      <c r="I159" s="196"/>
      <c r="J159" s="197">
        <f>ROUND(I159*H159,2)</f>
        <v>0</v>
      </c>
      <c r="K159" s="193" t="s">
        <v>156</v>
      </c>
      <c r="L159" s="59"/>
      <c r="M159" s="198" t="s">
        <v>22</v>
      </c>
      <c r="N159" s="199" t="s">
        <v>46</v>
      </c>
      <c r="O159" s="40"/>
      <c r="P159" s="200">
        <f>O159*H159</f>
        <v>0</v>
      </c>
      <c r="Q159" s="200">
        <v>0</v>
      </c>
      <c r="R159" s="200">
        <f>Q159*H159</f>
        <v>0</v>
      </c>
      <c r="S159" s="200">
        <v>0</v>
      </c>
      <c r="T159" s="201">
        <f>S159*H159</f>
        <v>0</v>
      </c>
      <c r="AR159" s="22" t="s">
        <v>157</v>
      </c>
      <c r="AT159" s="22" t="s">
        <v>152</v>
      </c>
      <c r="AU159" s="22" t="s">
        <v>84</v>
      </c>
      <c r="AY159" s="22" t="s">
        <v>149</v>
      </c>
      <c r="BE159" s="202">
        <f>IF(N159="základní",J159,0)</f>
        <v>0</v>
      </c>
      <c r="BF159" s="202">
        <f>IF(N159="snížená",J159,0)</f>
        <v>0</v>
      </c>
      <c r="BG159" s="202">
        <f>IF(N159="zákl. přenesená",J159,0)</f>
        <v>0</v>
      </c>
      <c r="BH159" s="202">
        <f>IF(N159="sníž. přenesená",J159,0)</f>
        <v>0</v>
      </c>
      <c r="BI159" s="202">
        <f>IF(N159="nulová",J159,0)</f>
        <v>0</v>
      </c>
      <c r="BJ159" s="22" t="s">
        <v>24</v>
      </c>
      <c r="BK159" s="202">
        <f>ROUND(I159*H159,2)</f>
        <v>0</v>
      </c>
      <c r="BL159" s="22" t="s">
        <v>157</v>
      </c>
      <c r="BM159" s="22" t="s">
        <v>1032</v>
      </c>
    </row>
    <row r="160" spans="2:65" s="1" customFormat="1" ht="22.5" customHeight="1">
      <c r="B160" s="39"/>
      <c r="C160" s="191" t="s">
        <v>316</v>
      </c>
      <c r="D160" s="191" t="s">
        <v>152</v>
      </c>
      <c r="E160" s="192" t="s">
        <v>410</v>
      </c>
      <c r="F160" s="193" t="s">
        <v>411</v>
      </c>
      <c r="G160" s="194" t="s">
        <v>172</v>
      </c>
      <c r="H160" s="195">
        <v>34.425</v>
      </c>
      <c r="I160" s="196"/>
      <c r="J160" s="197">
        <f>ROUND(I160*H160,2)</f>
        <v>0</v>
      </c>
      <c r="K160" s="193" t="s">
        <v>156</v>
      </c>
      <c r="L160" s="59"/>
      <c r="M160" s="198" t="s">
        <v>22</v>
      </c>
      <c r="N160" s="199" t="s">
        <v>46</v>
      </c>
      <c r="O160" s="40"/>
      <c r="P160" s="200">
        <f>O160*H160</f>
        <v>0</v>
      </c>
      <c r="Q160" s="200">
        <v>0</v>
      </c>
      <c r="R160" s="200">
        <f>Q160*H160</f>
        <v>0</v>
      </c>
      <c r="S160" s="200">
        <v>0</v>
      </c>
      <c r="T160" s="201">
        <f>S160*H160</f>
        <v>0</v>
      </c>
      <c r="AR160" s="22" t="s">
        <v>157</v>
      </c>
      <c r="AT160" s="22" t="s">
        <v>152</v>
      </c>
      <c r="AU160" s="22" t="s">
        <v>84</v>
      </c>
      <c r="AY160" s="22" t="s">
        <v>149</v>
      </c>
      <c r="BE160" s="202">
        <f>IF(N160="základní",J160,0)</f>
        <v>0</v>
      </c>
      <c r="BF160" s="202">
        <f>IF(N160="snížená",J160,0)</f>
        <v>0</v>
      </c>
      <c r="BG160" s="202">
        <f>IF(N160="zákl. přenesená",J160,0)</f>
        <v>0</v>
      </c>
      <c r="BH160" s="202">
        <f>IF(N160="sníž. přenesená",J160,0)</f>
        <v>0</v>
      </c>
      <c r="BI160" s="202">
        <f>IF(N160="nulová",J160,0)</f>
        <v>0</v>
      </c>
      <c r="BJ160" s="22" t="s">
        <v>24</v>
      </c>
      <c r="BK160" s="202">
        <f>ROUND(I160*H160,2)</f>
        <v>0</v>
      </c>
      <c r="BL160" s="22" t="s">
        <v>157</v>
      </c>
      <c r="BM160" s="22" t="s">
        <v>1033</v>
      </c>
    </row>
    <row r="161" spans="2:51" s="11" customFormat="1" ht="13.5">
      <c r="B161" s="203"/>
      <c r="C161" s="204"/>
      <c r="D161" s="205" t="s">
        <v>159</v>
      </c>
      <c r="E161" s="206" t="s">
        <v>22</v>
      </c>
      <c r="F161" s="207" t="s">
        <v>1034</v>
      </c>
      <c r="G161" s="204"/>
      <c r="H161" s="208">
        <v>34.425</v>
      </c>
      <c r="I161" s="209"/>
      <c r="J161" s="204"/>
      <c r="K161" s="204"/>
      <c r="L161" s="210"/>
      <c r="M161" s="211"/>
      <c r="N161" s="212"/>
      <c r="O161" s="212"/>
      <c r="P161" s="212"/>
      <c r="Q161" s="212"/>
      <c r="R161" s="212"/>
      <c r="S161" s="212"/>
      <c r="T161" s="213"/>
      <c r="AT161" s="214" t="s">
        <v>159</v>
      </c>
      <c r="AU161" s="214" t="s">
        <v>84</v>
      </c>
      <c r="AV161" s="11" t="s">
        <v>84</v>
      </c>
      <c r="AW161" s="11" t="s">
        <v>39</v>
      </c>
      <c r="AX161" s="11" t="s">
        <v>24</v>
      </c>
      <c r="AY161" s="214" t="s">
        <v>149</v>
      </c>
    </row>
    <row r="162" spans="2:65" s="1" customFormat="1" ht="22.5" customHeight="1">
      <c r="B162" s="39"/>
      <c r="C162" s="191" t="s">
        <v>320</v>
      </c>
      <c r="D162" s="191" t="s">
        <v>152</v>
      </c>
      <c r="E162" s="192" t="s">
        <v>415</v>
      </c>
      <c r="F162" s="193" t="s">
        <v>416</v>
      </c>
      <c r="G162" s="194" t="s">
        <v>172</v>
      </c>
      <c r="H162" s="195">
        <v>3.829</v>
      </c>
      <c r="I162" s="196"/>
      <c r="J162" s="197">
        <f>ROUND(I162*H162,2)</f>
        <v>0</v>
      </c>
      <c r="K162" s="193" t="s">
        <v>156</v>
      </c>
      <c r="L162" s="59"/>
      <c r="M162" s="198" t="s">
        <v>22</v>
      </c>
      <c r="N162" s="199" t="s">
        <v>46</v>
      </c>
      <c r="O162" s="40"/>
      <c r="P162" s="200">
        <f>O162*H162</f>
        <v>0</v>
      </c>
      <c r="Q162" s="200">
        <v>0</v>
      </c>
      <c r="R162" s="200">
        <f>Q162*H162</f>
        <v>0</v>
      </c>
      <c r="S162" s="200">
        <v>0</v>
      </c>
      <c r="T162" s="201">
        <f>S162*H162</f>
        <v>0</v>
      </c>
      <c r="AR162" s="22" t="s">
        <v>157</v>
      </c>
      <c r="AT162" s="22" t="s">
        <v>152</v>
      </c>
      <c r="AU162" s="22" t="s">
        <v>84</v>
      </c>
      <c r="AY162" s="22" t="s">
        <v>149</v>
      </c>
      <c r="BE162" s="202">
        <f>IF(N162="základní",J162,0)</f>
        <v>0</v>
      </c>
      <c r="BF162" s="202">
        <f>IF(N162="snížená",J162,0)</f>
        <v>0</v>
      </c>
      <c r="BG162" s="202">
        <f>IF(N162="zákl. přenesená",J162,0)</f>
        <v>0</v>
      </c>
      <c r="BH162" s="202">
        <f>IF(N162="sníž. přenesená",J162,0)</f>
        <v>0</v>
      </c>
      <c r="BI162" s="202">
        <f>IF(N162="nulová",J162,0)</f>
        <v>0</v>
      </c>
      <c r="BJ162" s="22" t="s">
        <v>24</v>
      </c>
      <c r="BK162" s="202">
        <f>ROUND(I162*H162,2)</f>
        <v>0</v>
      </c>
      <c r="BL162" s="22" t="s">
        <v>157</v>
      </c>
      <c r="BM162" s="22" t="s">
        <v>1035</v>
      </c>
    </row>
    <row r="163" spans="2:63" s="10" customFormat="1" ht="29.85" customHeight="1">
      <c r="B163" s="174"/>
      <c r="C163" s="175"/>
      <c r="D163" s="188" t="s">
        <v>74</v>
      </c>
      <c r="E163" s="189" t="s">
        <v>418</v>
      </c>
      <c r="F163" s="189" t="s">
        <v>419</v>
      </c>
      <c r="G163" s="175"/>
      <c r="H163" s="175"/>
      <c r="I163" s="178"/>
      <c r="J163" s="190">
        <f>BK163</f>
        <v>0</v>
      </c>
      <c r="K163" s="175"/>
      <c r="L163" s="180"/>
      <c r="M163" s="181"/>
      <c r="N163" s="182"/>
      <c r="O163" s="182"/>
      <c r="P163" s="183">
        <f>P164</f>
        <v>0</v>
      </c>
      <c r="Q163" s="182"/>
      <c r="R163" s="183">
        <f>R164</f>
        <v>0</v>
      </c>
      <c r="S163" s="182"/>
      <c r="T163" s="184">
        <f>T164</f>
        <v>0</v>
      </c>
      <c r="AR163" s="185" t="s">
        <v>24</v>
      </c>
      <c r="AT163" s="186" t="s">
        <v>74</v>
      </c>
      <c r="AU163" s="186" t="s">
        <v>24</v>
      </c>
      <c r="AY163" s="185" t="s">
        <v>149</v>
      </c>
      <c r="BK163" s="187">
        <f>BK164</f>
        <v>0</v>
      </c>
    </row>
    <row r="164" spans="2:65" s="1" customFormat="1" ht="22.5" customHeight="1">
      <c r="B164" s="39"/>
      <c r="C164" s="191" t="s">
        <v>325</v>
      </c>
      <c r="D164" s="191" t="s">
        <v>152</v>
      </c>
      <c r="E164" s="192" t="s">
        <v>421</v>
      </c>
      <c r="F164" s="193" t="s">
        <v>422</v>
      </c>
      <c r="G164" s="194" t="s">
        <v>172</v>
      </c>
      <c r="H164" s="195">
        <v>24.407</v>
      </c>
      <c r="I164" s="196"/>
      <c r="J164" s="197">
        <f>ROUND(I164*H164,2)</f>
        <v>0</v>
      </c>
      <c r="K164" s="193" t="s">
        <v>156</v>
      </c>
      <c r="L164" s="59"/>
      <c r="M164" s="198" t="s">
        <v>22</v>
      </c>
      <c r="N164" s="199" t="s">
        <v>46</v>
      </c>
      <c r="O164" s="40"/>
      <c r="P164" s="200">
        <f>O164*H164</f>
        <v>0</v>
      </c>
      <c r="Q164" s="200">
        <v>0</v>
      </c>
      <c r="R164" s="200">
        <f>Q164*H164</f>
        <v>0</v>
      </c>
      <c r="S164" s="200">
        <v>0</v>
      </c>
      <c r="T164" s="201">
        <f>S164*H164</f>
        <v>0</v>
      </c>
      <c r="AR164" s="22" t="s">
        <v>157</v>
      </c>
      <c r="AT164" s="22" t="s">
        <v>152</v>
      </c>
      <c r="AU164" s="22" t="s">
        <v>84</v>
      </c>
      <c r="AY164" s="22" t="s">
        <v>149</v>
      </c>
      <c r="BE164" s="202">
        <f>IF(N164="základní",J164,0)</f>
        <v>0</v>
      </c>
      <c r="BF164" s="202">
        <f>IF(N164="snížená",J164,0)</f>
        <v>0</v>
      </c>
      <c r="BG164" s="202">
        <f>IF(N164="zákl. přenesená",J164,0)</f>
        <v>0</v>
      </c>
      <c r="BH164" s="202">
        <f>IF(N164="sníž. přenesená",J164,0)</f>
        <v>0</v>
      </c>
      <c r="BI164" s="202">
        <f>IF(N164="nulová",J164,0)</f>
        <v>0</v>
      </c>
      <c r="BJ164" s="22" t="s">
        <v>24</v>
      </c>
      <c r="BK164" s="202">
        <f>ROUND(I164*H164,2)</f>
        <v>0</v>
      </c>
      <c r="BL164" s="22" t="s">
        <v>157</v>
      </c>
      <c r="BM164" s="22" t="s">
        <v>1036</v>
      </c>
    </row>
    <row r="165" spans="2:63" s="10" customFormat="1" ht="37.35" customHeight="1">
      <c r="B165" s="174"/>
      <c r="C165" s="175"/>
      <c r="D165" s="176" t="s">
        <v>74</v>
      </c>
      <c r="E165" s="177" t="s">
        <v>424</v>
      </c>
      <c r="F165" s="177" t="s">
        <v>425</v>
      </c>
      <c r="G165" s="175"/>
      <c r="H165" s="175"/>
      <c r="I165" s="178"/>
      <c r="J165" s="179">
        <f>BK165</f>
        <v>0</v>
      </c>
      <c r="K165" s="175"/>
      <c r="L165" s="180"/>
      <c r="M165" s="181"/>
      <c r="N165" s="182"/>
      <c r="O165" s="182"/>
      <c r="P165" s="183">
        <f>P166+P177+P179+P182+P188+P193+P199+P209</f>
        <v>0</v>
      </c>
      <c r="Q165" s="182"/>
      <c r="R165" s="183">
        <f>R166+R177+R179+R182+R188+R193+R199+R209</f>
        <v>0.40325997999999996</v>
      </c>
      <c r="S165" s="182"/>
      <c r="T165" s="184">
        <f>T166+T177+T179+T182+T188+T193+T199+T209</f>
        <v>0.00406689</v>
      </c>
      <c r="AR165" s="185" t="s">
        <v>84</v>
      </c>
      <c r="AT165" s="186" t="s">
        <v>74</v>
      </c>
      <c r="AU165" s="186" t="s">
        <v>75</v>
      </c>
      <c r="AY165" s="185" t="s">
        <v>149</v>
      </c>
      <c r="BK165" s="187">
        <f>BK166+BK177+BK179+BK182+BK188+BK193+BK199+BK209</f>
        <v>0</v>
      </c>
    </row>
    <row r="166" spans="2:63" s="10" customFormat="1" ht="19.9" customHeight="1">
      <c r="B166" s="174"/>
      <c r="C166" s="175"/>
      <c r="D166" s="188" t="s">
        <v>74</v>
      </c>
      <c r="E166" s="189" t="s">
        <v>426</v>
      </c>
      <c r="F166" s="189" t="s">
        <v>427</v>
      </c>
      <c r="G166" s="175"/>
      <c r="H166" s="175"/>
      <c r="I166" s="178"/>
      <c r="J166" s="190">
        <f>BK166</f>
        <v>0</v>
      </c>
      <c r="K166" s="175"/>
      <c r="L166" s="180"/>
      <c r="M166" s="181"/>
      <c r="N166" s="182"/>
      <c r="O166" s="182"/>
      <c r="P166" s="183">
        <f>SUM(P167:P176)</f>
        <v>0</v>
      </c>
      <c r="Q166" s="182"/>
      <c r="R166" s="183">
        <f>SUM(R167:R176)</f>
        <v>0.0653014</v>
      </c>
      <c r="S166" s="182"/>
      <c r="T166" s="184">
        <f>SUM(T167:T176)</f>
        <v>0</v>
      </c>
      <c r="AR166" s="185" t="s">
        <v>84</v>
      </c>
      <c r="AT166" s="186" t="s">
        <v>74</v>
      </c>
      <c r="AU166" s="186" t="s">
        <v>24</v>
      </c>
      <c r="AY166" s="185" t="s">
        <v>149</v>
      </c>
      <c r="BK166" s="187">
        <f>SUM(BK167:BK176)</f>
        <v>0</v>
      </c>
    </row>
    <row r="167" spans="2:65" s="1" customFormat="1" ht="22.5" customHeight="1">
      <c r="B167" s="39"/>
      <c r="C167" s="191" t="s">
        <v>330</v>
      </c>
      <c r="D167" s="191" t="s">
        <v>152</v>
      </c>
      <c r="E167" s="192" t="s">
        <v>429</v>
      </c>
      <c r="F167" s="193" t="s">
        <v>430</v>
      </c>
      <c r="G167" s="194" t="s">
        <v>181</v>
      </c>
      <c r="H167" s="195">
        <v>10.138</v>
      </c>
      <c r="I167" s="196"/>
      <c r="J167" s="197">
        <f>ROUND(I167*H167,2)</f>
        <v>0</v>
      </c>
      <c r="K167" s="193" t="s">
        <v>156</v>
      </c>
      <c r="L167" s="59"/>
      <c r="M167" s="198" t="s">
        <v>22</v>
      </c>
      <c r="N167" s="199" t="s">
        <v>46</v>
      </c>
      <c r="O167" s="40"/>
      <c r="P167" s="200">
        <f>O167*H167</f>
        <v>0</v>
      </c>
      <c r="Q167" s="200">
        <v>0</v>
      </c>
      <c r="R167" s="200">
        <f>Q167*H167</f>
        <v>0</v>
      </c>
      <c r="S167" s="200">
        <v>0</v>
      </c>
      <c r="T167" s="201">
        <f>S167*H167</f>
        <v>0</v>
      </c>
      <c r="AR167" s="22" t="s">
        <v>234</v>
      </c>
      <c r="AT167" s="22" t="s">
        <v>152</v>
      </c>
      <c r="AU167" s="22" t="s">
        <v>84</v>
      </c>
      <c r="AY167" s="22" t="s">
        <v>149</v>
      </c>
      <c r="BE167" s="202">
        <f>IF(N167="základní",J167,0)</f>
        <v>0</v>
      </c>
      <c r="BF167" s="202">
        <f>IF(N167="snížená",J167,0)</f>
        <v>0</v>
      </c>
      <c r="BG167" s="202">
        <f>IF(N167="zákl. přenesená",J167,0)</f>
        <v>0</v>
      </c>
      <c r="BH167" s="202">
        <f>IF(N167="sníž. přenesená",J167,0)</f>
        <v>0</v>
      </c>
      <c r="BI167" s="202">
        <f>IF(N167="nulová",J167,0)</f>
        <v>0</v>
      </c>
      <c r="BJ167" s="22" t="s">
        <v>24</v>
      </c>
      <c r="BK167" s="202">
        <f>ROUND(I167*H167,2)</f>
        <v>0</v>
      </c>
      <c r="BL167" s="22" t="s">
        <v>234</v>
      </c>
      <c r="BM167" s="22" t="s">
        <v>1037</v>
      </c>
    </row>
    <row r="168" spans="2:51" s="11" customFormat="1" ht="13.5">
      <c r="B168" s="203"/>
      <c r="C168" s="204"/>
      <c r="D168" s="205" t="s">
        <v>159</v>
      </c>
      <c r="E168" s="206" t="s">
        <v>22</v>
      </c>
      <c r="F168" s="207" t="s">
        <v>1038</v>
      </c>
      <c r="G168" s="204"/>
      <c r="H168" s="208">
        <v>10.138</v>
      </c>
      <c r="I168" s="209"/>
      <c r="J168" s="204"/>
      <c r="K168" s="204"/>
      <c r="L168" s="210"/>
      <c r="M168" s="211"/>
      <c r="N168" s="212"/>
      <c r="O168" s="212"/>
      <c r="P168" s="212"/>
      <c r="Q168" s="212"/>
      <c r="R168" s="212"/>
      <c r="S168" s="212"/>
      <c r="T168" s="213"/>
      <c r="AT168" s="214" t="s">
        <v>159</v>
      </c>
      <c r="AU168" s="214" t="s">
        <v>84</v>
      </c>
      <c r="AV168" s="11" t="s">
        <v>84</v>
      </c>
      <c r="AW168" s="11" t="s">
        <v>39</v>
      </c>
      <c r="AX168" s="11" t="s">
        <v>24</v>
      </c>
      <c r="AY168" s="214" t="s">
        <v>149</v>
      </c>
    </row>
    <row r="169" spans="2:65" s="1" customFormat="1" ht="22.5" customHeight="1">
      <c r="B169" s="39"/>
      <c r="C169" s="230" t="s">
        <v>335</v>
      </c>
      <c r="D169" s="230" t="s">
        <v>268</v>
      </c>
      <c r="E169" s="231" t="s">
        <v>434</v>
      </c>
      <c r="F169" s="232" t="s">
        <v>1039</v>
      </c>
      <c r="G169" s="233" t="s">
        <v>172</v>
      </c>
      <c r="H169" s="234">
        <v>0.003</v>
      </c>
      <c r="I169" s="235"/>
      <c r="J169" s="236">
        <f>ROUND(I169*H169,2)</f>
        <v>0</v>
      </c>
      <c r="K169" s="232" t="s">
        <v>156</v>
      </c>
      <c r="L169" s="237"/>
      <c r="M169" s="238" t="s">
        <v>22</v>
      </c>
      <c r="N169" s="239" t="s">
        <v>46</v>
      </c>
      <c r="O169" s="40"/>
      <c r="P169" s="200">
        <f>O169*H169</f>
        <v>0</v>
      </c>
      <c r="Q169" s="200">
        <v>1</v>
      </c>
      <c r="R169" s="200">
        <f>Q169*H169</f>
        <v>0.003</v>
      </c>
      <c r="S169" s="200">
        <v>0</v>
      </c>
      <c r="T169" s="201">
        <f>S169*H169</f>
        <v>0</v>
      </c>
      <c r="AR169" s="22" t="s">
        <v>307</v>
      </c>
      <c r="AT169" s="22" t="s">
        <v>268</v>
      </c>
      <c r="AU169" s="22" t="s">
        <v>84</v>
      </c>
      <c r="AY169" s="22" t="s">
        <v>149</v>
      </c>
      <c r="BE169" s="202">
        <f>IF(N169="základní",J169,0)</f>
        <v>0</v>
      </c>
      <c r="BF169" s="202">
        <f>IF(N169="snížená",J169,0)</f>
        <v>0</v>
      </c>
      <c r="BG169" s="202">
        <f>IF(N169="zákl. přenesená",J169,0)</f>
        <v>0</v>
      </c>
      <c r="BH169" s="202">
        <f>IF(N169="sníž. přenesená",J169,0)</f>
        <v>0</v>
      </c>
      <c r="BI169" s="202">
        <f>IF(N169="nulová",J169,0)</f>
        <v>0</v>
      </c>
      <c r="BJ169" s="22" t="s">
        <v>24</v>
      </c>
      <c r="BK169" s="202">
        <f>ROUND(I169*H169,2)</f>
        <v>0</v>
      </c>
      <c r="BL169" s="22" t="s">
        <v>234</v>
      </c>
      <c r="BM169" s="22" t="s">
        <v>1040</v>
      </c>
    </row>
    <row r="170" spans="2:51" s="11" customFormat="1" ht="13.5">
      <c r="B170" s="203"/>
      <c r="C170" s="204"/>
      <c r="D170" s="205" t="s">
        <v>159</v>
      </c>
      <c r="E170" s="204"/>
      <c r="F170" s="207" t="s">
        <v>1041</v>
      </c>
      <c r="G170" s="204"/>
      <c r="H170" s="208">
        <v>0.003</v>
      </c>
      <c r="I170" s="209"/>
      <c r="J170" s="204"/>
      <c r="K170" s="204"/>
      <c r="L170" s="210"/>
      <c r="M170" s="211"/>
      <c r="N170" s="212"/>
      <c r="O170" s="212"/>
      <c r="P170" s="212"/>
      <c r="Q170" s="212"/>
      <c r="R170" s="212"/>
      <c r="S170" s="212"/>
      <c r="T170" s="213"/>
      <c r="AT170" s="214" t="s">
        <v>159</v>
      </c>
      <c r="AU170" s="214" t="s">
        <v>84</v>
      </c>
      <c r="AV170" s="11" t="s">
        <v>84</v>
      </c>
      <c r="AW170" s="11" t="s">
        <v>6</v>
      </c>
      <c r="AX170" s="11" t="s">
        <v>24</v>
      </c>
      <c r="AY170" s="214" t="s">
        <v>149</v>
      </c>
    </row>
    <row r="171" spans="2:65" s="1" customFormat="1" ht="22.5" customHeight="1">
      <c r="B171" s="39"/>
      <c r="C171" s="191" t="s">
        <v>340</v>
      </c>
      <c r="D171" s="191" t="s">
        <v>152</v>
      </c>
      <c r="E171" s="192" t="s">
        <v>447</v>
      </c>
      <c r="F171" s="193" t="s">
        <v>448</v>
      </c>
      <c r="G171" s="194" t="s">
        <v>181</v>
      </c>
      <c r="H171" s="195">
        <v>8.816</v>
      </c>
      <c r="I171" s="196"/>
      <c r="J171" s="197">
        <f>ROUND(I171*H171,2)</f>
        <v>0</v>
      </c>
      <c r="K171" s="193" t="s">
        <v>156</v>
      </c>
      <c r="L171" s="59"/>
      <c r="M171" s="198" t="s">
        <v>22</v>
      </c>
      <c r="N171" s="199" t="s">
        <v>46</v>
      </c>
      <c r="O171" s="40"/>
      <c r="P171" s="200">
        <f>O171*H171</f>
        <v>0</v>
      </c>
      <c r="Q171" s="200">
        <v>0.0004</v>
      </c>
      <c r="R171" s="200">
        <f>Q171*H171</f>
        <v>0.0035264000000000003</v>
      </c>
      <c r="S171" s="200">
        <v>0</v>
      </c>
      <c r="T171" s="201">
        <f>S171*H171</f>
        <v>0</v>
      </c>
      <c r="AR171" s="22" t="s">
        <v>234</v>
      </c>
      <c r="AT171" s="22" t="s">
        <v>152</v>
      </c>
      <c r="AU171" s="22" t="s">
        <v>84</v>
      </c>
      <c r="AY171" s="22" t="s">
        <v>149</v>
      </c>
      <c r="BE171" s="202">
        <f>IF(N171="základní",J171,0)</f>
        <v>0</v>
      </c>
      <c r="BF171" s="202">
        <f>IF(N171="snížená",J171,0)</f>
        <v>0</v>
      </c>
      <c r="BG171" s="202">
        <f>IF(N171="zákl. přenesená",J171,0)</f>
        <v>0</v>
      </c>
      <c r="BH171" s="202">
        <f>IF(N171="sníž. přenesená",J171,0)</f>
        <v>0</v>
      </c>
      <c r="BI171" s="202">
        <f>IF(N171="nulová",J171,0)</f>
        <v>0</v>
      </c>
      <c r="BJ171" s="22" t="s">
        <v>24</v>
      </c>
      <c r="BK171" s="202">
        <f>ROUND(I171*H171,2)</f>
        <v>0</v>
      </c>
      <c r="BL171" s="22" t="s">
        <v>234</v>
      </c>
      <c r="BM171" s="22" t="s">
        <v>1042</v>
      </c>
    </row>
    <row r="172" spans="2:65" s="1" customFormat="1" ht="22.5" customHeight="1">
      <c r="B172" s="39"/>
      <c r="C172" s="230" t="s">
        <v>345</v>
      </c>
      <c r="D172" s="230" t="s">
        <v>268</v>
      </c>
      <c r="E172" s="231" t="s">
        <v>451</v>
      </c>
      <c r="F172" s="232" t="s">
        <v>1043</v>
      </c>
      <c r="G172" s="233" t="s">
        <v>181</v>
      </c>
      <c r="H172" s="234">
        <v>11.659</v>
      </c>
      <c r="I172" s="235"/>
      <c r="J172" s="236">
        <f>ROUND(I172*H172,2)</f>
        <v>0</v>
      </c>
      <c r="K172" s="232" t="s">
        <v>156</v>
      </c>
      <c r="L172" s="237"/>
      <c r="M172" s="238" t="s">
        <v>22</v>
      </c>
      <c r="N172" s="239" t="s">
        <v>46</v>
      </c>
      <c r="O172" s="40"/>
      <c r="P172" s="200">
        <f>O172*H172</f>
        <v>0</v>
      </c>
      <c r="Q172" s="200">
        <v>0.005</v>
      </c>
      <c r="R172" s="200">
        <f>Q172*H172</f>
        <v>0.05829500000000001</v>
      </c>
      <c r="S172" s="200">
        <v>0</v>
      </c>
      <c r="T172" s="201">
        <f>S172*H172</f>
        <v>0</v>
      </c>
      <c r="AR172" s="22" t="s">
        <v>307</v>
      </c>
      <c r="AT172" s="22" t="s">
        <v>268</v>
      </c>
      <c r="AU172" s="22" t="s">
        <v>84</v>
      </c>
      <c r="AY172" s="22" t="s">
        <v>149</v>
      </c>
      <c r="BE172" s="202">
        <f>IF(N172="základní",J172,0)</f>
        <v>0</v>
      </c>
      <c r="BF172" s="202">
        <f>IF(N172="snížená",J172,0)</f>
        <v>0</v>
      </c>
      <c r="BG172" s="202">
        <f>IF(N172="zákl. přenesená",J172,0)</f>
        <v>0</v>
      </c>
      <c r="BH172" s="202">
        <f>IF(N172="sníž. přenesená",J172,0)</f>
        <v>0</v>
      </c>
      <c r="BI172" s="202">
        <f>IF(N172="nulová",J172,0)</f>
        <v>0</v>
      </c>
      <c r="BJ172" s="22" t="s">
        <v>24</v>
      </c>
      <c r="BK172" s="202">
        <f>ROUND(I172*H172,2)</f>
        <v>0</v>
      </c>
      <c r="BL172" s="22" t="s">
        <v>234</v>
      </c>
      <c r="BM172" s="22" t="s">
        <v>1044</v>
      </c>
    </row>
    <row r="173" spans="2:51" s="11" customFormat="1" ht="13.5">
      <c r="B173" s="203"/>
      <c r="C173" s="204"/>
      <c r="D173" s="205" t="s">
        <v>159</v>
      </c>
      <c r="E173" s="204"/>
      <c r="F173" s="207" t="s">
        <v>1045</v>
      </c>
      <c r="G173" s="204"/>
      <c r="H173" s="208">
        <v>11.659</v>
      </c>
      <c r="I173" s="209"/>
      <c r="J173" s="204"/>
      <c r="K173" s="204"/>
      <c r="L173" s="210"/>
      <c r="M173" s="211"/>
      <c r="N173" s="212"/>
      <c r="O173" s="212"/>
      <c r="P173" s="212"/>
      <c r="Q173" s="212"/>
      <c r="R173" s="212"/>
      <c r="S173" s="212"/>
      <c r="T173" s="213"/>
      <c r="AT173" s="214" t="s">
        <v>159</v>
      </c>
      <c r="AU173" s="214" t="s">
        <v>84</v>
      </c>
      <c r="AV173" s="11" t="s">
        <v>84</v>
      </c>
      <c r="AW173" s="11" t="s">
        <v>6</v>
      </c>
      <c r="AX173" s="11" t="s">
        <v>24</v>
      </c>
      <c r="AY173" s="214" t="s">
        <v>149</v>
      </c>
    </row>
    <row r="174" spans="2:65" s="1" customFormat="1" ht="22.5" customHeight="1">
      <c r="B174" s="39"/>
      <c r="C174" s="191" t="s">
        <v>350</v>
      </c>
      <c r="D174" s="191" t="s">
        <v>152</v>
      </c>
      <c r="E174" s="192" t="s">
        <v>1046</v>
      </c>
      <c r="F174" s="193" t="s">
        <v>1047</v>
      </c>
      <c r="G174" s="194" t="s">
        <v>212</v>
      </c>
      <c r="H174" s="195">
        <v>2.4</v>
      </c>
      <c r="I174" s="196"/>
      <c r="J174" s="197">
        <f>ROUND(I174*H174,2)</f>
        <v>0</v>
      </c>
      <c r="K174" s="193" t="s">
        <v>156</v>
      </c>
      <c r="L174" s="59"/>
      <c r="M174" s="198" t="s">
        <v>22</v>
      </c>
      <c r="N174" s="199" t="s">
        <v>46</v>
      </c>
      <c r="O174" s="40"/>
      <c r="P174" s="200">
        <f>O174*H174</f>
        <v>0</v>
      </c>
      <c r="Q174" s="200">
        <v>0.0002</v>
      </c>
      <c r="R174" s="200">
        <f>Q174*H174</f>
        <v>0.00048</v>
      </c>
      <c r="S174" s="200">
        <v>0</v>
      </c>
      <c r="T174" s="201">
        <f>S174*H174</f>
        <v>0</v>
      </c>
      <c r="AR174" s="22" t="s">
        <v>234</v>
      </c>
      <c r="AT174" s="22" t="s">
        <v>152</v>
      </c>
      <c r="AU174" s="22" t="s">
        <v>84</v>
      </c>
      <c r="AY174" s="22" t="s">
        <v>149</v>
      </c>
      <c r="BE174" s="202">
        <f>IF(N174="základní",J174,0)</f>
        <v>0</v>
      </c>
      <c r="BF174" s="202">
        <f>IF(N174="snížená",J174,0)</f>
        <v>0</v>
      </c>
      <c r="BG174" s="202">
        <f>IF(N174="zákl. přenesená",J174,0)</f>
        <v>0</v>
      </c>
      <c r="BH174" s="202">
        <f>IF(N174="sníž. přenesená",J174,0)</f>
        <v>0</v>
      </c>
      <c r="BI174" s="202">
        <f>IF(N174="nulová",J174,0)</f>
        <v>0</v>
      </c>
      <c r="BJ174" s="22" t="s">
        <v>24</v>
      </c>
      <c r="BK174" s="202">
        <f>ROUND(I174*H174,2)</f>
        <v>0</v>
      </c>
      <c r="BL174" s="22" t="s">
        <v>234</v>
      </c>
      <c r="BM174" s="22" t="s">
        <v>1048</v>
      </c>
    </row>
    <row r="175" spans="2:51" s="11" customFormat="1" ht="13.5">
      <c r="B175" s="203"/>
      <c r="C175" s="204"/>
      <c r="D175" s="205" t="s">
        <v>159</v>
      </c>
      <c r="E175" s="206" t="s">
        <v>22</v>
      </c>
      <c r="F175" s="207" t="s">
        <v>1049</v>
      </c>
      <c r="G175" s="204"/>
      <c r="H175" s="208">
        <v>2.4</v>
      </c>
      <c r="I175" s="209"/>
      <c r="J175" s="204"/>
      <c r="K175" s="204"/>
      <c r="L175" s="210"/>
      <c r="M175" s="211"/>
      <c r="N175" s="212"/>
      <c r="O175" s="212"/>
      <c r="P175" s="212"/>
      <c r="Q175" s="212"/>
      <c r="R175" s="212"/>
      <c r="S175" s="212"/>
      <c r="T175" s="213"/>
      <c r="AT175" s="214" t="s">
        <v>159</v>
      </c>
      <c r="AU175" s="214" t="s">
        <v>84</v>
      </c>
      <c r="AV175" s="11" t="s">
        <v>84</v>
      </c>
      <c r="AW175" s="11" t="s">
        <v>39</v>
      </c>
      <c r="AX175" s="11" t="s">
        <v>24</v>
      </c>
      <c r="AY175" s="214" t="s">
        <v>149</v>
      </c>
    </row>
    <row r="176" spans="2:65" s="1" customFormat="1" ht="22.5" customHeight="1">
      <c r="B176" s="39"/>
      <c r="C176" s="191" t="s">
        <v>355</v>
      </c>
      <c r="D176" s="191" t="s">
        <v>152</v>
      </c>
      <c r="E176" s="192" t="s">
        <v>474</v>
      </c>
      <c r="F176" s="193" t="s">
        <v>475</v>
      </c>
      <c r="G176" s="194" t="s">
        <v>476</v>
      </c>
      <c r="H176" s="240"/>
      <c r="I176" s="196"/>
      <c r="J176" s="197">
        <f>ROUND(I176*H176,2)</f>
        <v>0</v>
      </c>
      <c r="K176" s="193" t="s">
        <v>156</v>
      </c>
      <c r="L176" s="59"/>
      <c r="M176" s="198" t="s">
        <v>22</v>
      </c>
      <c r="N176" s="199" t="s">
        <v>46</v>
      </c>
      <c r="O176" s="40"/>
      <c r="P176" s="200">
        <f>O176*H176</f>
        <v>0</v>
      </c>
      <c r="Q176" s="200">
        <v>0</v>
      </c>
      <c r="R176" s="200">
        <f>Q176*H176</f>
        <v>0</v>
      </c>
      <c r="S176" s="200">
        <v>0</v>
      </c>
      <c r="T176" s="201">
        <f>S176*H176</f>
        <v>0</v>
      </c>
      <c r="AR176" s="22" t="s">
        <v>234</v>
      </c>
      <c r="AT176" s="22" t="s">
        <v>152</v>
      </c>
      <c r="AU176" s="22" t="s">
        <v>84</v>
      </c>
      <c r="AY176" s="22" t="s">
        <v>149</v>
      </c>
      <c r="BE176" s="202">
        <f>IF(N176="základní",J176,0)</f>
        <v>0</v>
      </c>
      <c r="BF176" s="202">
        <f>IF(N176="snížená",J176,0)</f>
        <v>0</v>
      </c>
      <c r="BG176" s="202">
        <f>IF(N176="zákl. přenesená",J176,0)</f>
        <v>0</v>
      </c>
      <c r="BH176" s="202">
        <f>IF(N176="sníž. přenesená",J176,0)</f>
        <v>0</v>
      </c>
      <c r="BI176" s="202">
        <f>IF(N176="nulová",J176,0)</f>
        <v>0</v>
      </c>
      <c r="BJ176" s="22" t="s">
        <v>24</v>
      </c>
      <c r="BK176" s="202">
        <f>ROUND(I176*H176,2)</f>
        <v>0</v>
      </c>
      <c r="BL176" s="22" t="s">
        <v>234</v>
      </c>
      <c r="BM176" s="22" t="s">
        <v>1050</v>
      </c>
    </row>
    <row r="177" spans="2:63" s="10" customFormat="1" ht="29.85" customHeight="1">
      <c r="B177" s="174"/>
      <c r="C177" s="175"/>
      <c r="D177" s="188" t="s">
        <v>74</v>
      </c>
      <c r="E177" s="189" t="s">
        <v>1051</v>
      </c>
      <c r="F177" s="189" t="s">
        <v>1052</v>
      </c>
      <c r="G177" s="175"/>
      <c r="H177" s="175"/>
      <c r="I177" s="178"/>
      <c r="J177" s="190">
        <f>BK177</f>
        <v>0</v>
      </c>
      <c r="K177" s="175"/>
      <c r="L177" s="180"/>
      <c r="M177" s="181"/>
      <c r="N177" s="182"/>
      <c r="O177" s="182"/>
      <c r="P177" s="183">
        <f>P178</f>
        <v>0</v>
      </c>
      <c r="Q177" s="182"/>
      <c r="R177" s="183">
        <f>R178</f>
        <v>0</v>
      </c>
      <c r="S177" s="182"/>
      <c r="T177" s="184">
        <f>T178</f>
        <v>0</v>
      </c>
      <c r="AR177" s="185" t="s">
        <v>84</v>
      </c>
      <c r="AT177" s="186" t="s">
        <v>74</v>
      </c>
      <c r="AU177" s="186" t="s">
        <v>24</v>
      </c>
      <c r="AY177" s="185" t="s">
        <v>149</v>
      </c>
      <c r="BK177" s="187">
        <f>BK178</f>
        <v>0</v>
      </c>
    </row>
    <row r="178" spans="2:65" s="1" customFormat="1" ht="22.5" customHeight="1">
      <c r="B178" s="39"/>
      <c r="C178" s="191" t="s">
        <v>360</v>
      </c>
      <c r="D178" s="191" t="s">
        <v>152</v>
      </c>
      <c r="E178" s="192" t="s">
        <v>1053</v>
      </c>
      <c r="F178" s="193" t="s">
        <v>1054</v>
      </c>
      <c r="G178" s="194" t="s">
        <v>1055</v>
      </c>
      <c r="H178" s="195">
        <v>1</v>
      </c>
      <c r="I178" s="196"/>
      <c r="J178" s="197">
        <f>ROUND(I178*H178,2)</f>
        <v>0</v>
      </c>
      <c r="K178" s="193" t="s">
        <v>22</v>
      </c>
      <c r="L178" s="59"/>
      <c r="M178" s="198" t="s">
        <v>22</v>
      </c>
      <c r="N178" s="199" t="s">
        <v>46</v>
      </c>
      <c r="O178" s="40"/>
      <c r="P178" s="200">
        <f>O178*H178</f>
        <v>0</v>
      </c>
      <c r="Q178" s="200">
        <v>0</v>
      </c>
      <c r="R178" s="200">
        <f>Q178*H178</f>
        <v>0</v>
      </c>
      <c r="S178" s="200">
        <v>0</v>
      </c>
      <c r="T178" s="201">
        <f>S178*H178</f>
        <v>0</v>
      </c>
      <c r="AR178" s="22" t="s">
        <v>234</v>
      </c>
      <c r="AT178" s="22" t="s">
        <v>152</v>
      </c>
      <c r="AU178" s="22" t="s">
        <v>84</v>
      </c>
      <c r="AY178" s="22" t="s">
        <v>149</v>
      </c>
      <c r="BE178" s="202">
        <f>IF(N178="základní",J178,0)</f>
        <v>0</v>
      </c>
      <c r="BF178" s="202">
        <f>IF(N178="snížená",J178,0)</f>
        <v>0</v>
      </c>
      <c r="BG178" s="202">
        <f>IF(N178="zákl. přenesená",J178,0)</f>
        <v>0</v>
      </c>
      <c r="BH178" s="202">
        <f>IF(N178="sníž. přenesená",J178,0)</f>
        <v>0</v>
      </c>
      <c r="BI178" s="202">
        <f>IF(N178="nulová",J178,0)</f>
        <v>0</v>
      </c>
      <c r="BJ178" s="22" t="s">
        <v>24</v>
      </c>
      <c r="BK178" s="202">
        <f>ROUND(I178*H178,2)</f>
        <v>0</v>
      </c>
      <c r="BL178" s="22" t="s">
        <v>234</v>
      </c>
      <c r="BM178" s="22" t="s">
        <v>1056</v>
      </c>
    </row>
    <row r="179" spans="2:63" s="10" customFormat="1" ht="29.85" customHeight="1">
      <c r="B179" s="174"/>
      <c r="C179" s="175"/>
      <c r="D179" s="188" t="s">
        <v>74</v>
      </c>
      <c r="E179" s="189" t="s">
        <v>833</v>
      </c>
      <c r="F179" s="189" t="s">
        <v>834</v>
      </c>
      <c r="G179" s="175"/>
      <c r="H179" s="175"/>
      <c r="I179" s="178"/>
      <c r="J179" s="190">
        <f>BK179</f>
        <v>0</v>
      </c>
      <c r="K179" s="175"/>
      <c r="L179" s="180"/>
      <c r="M179" s="181"/>
      <c r="N179" s="182"/>
      <c r="O179" s="182"/>
      <c r="P179" s="183">
        <f>SUM(P180:P181)</f>
        <v>0</v>
      </c>
      <c r="Q179" s="182"/>
      <c r="R179" s="183">
        <f>SUM(R180:R181)</f>
        <v>0.0654</v>
      </c>
      <c r="S179" s="182"/>
      <c r="T179" s="184">
        <f>SUM(T180:T181)</f>
        <v>0</v>
      </c>
      <c r="AR179" s="185" t="s">
        <v>84</v>
      </c>
      <c r="AT179" s="186" t="s">
        <v>74</v>
      </c>
      <c r="AU179" s="186" t="s">
        <v>24</v>
      </c>
      <c r="AY179" s="185" t="s">
        <v>149</v>
      </c>
      <c r="BK179" s="187">
        <f>SUM(BK180:BK181)</f>
        <v>0</v>
      </c>
    </row>
    <row r="180" spans="2:65" s="1" customFormat="1" ht="22.5" customHeight="1">
      <c r="B180" s="39"/>
      <c r="C180" s="191" t="s">
        <v>365</v>
      </c>
      <c r="D180" s="191" t="s">
        <v>152</v>
      </c>
      <c r="E180" s="192" t="s">
        <v>1057</v>
      </c>
      <c r="F180" s="193" t="s">
        <v>1058</v>
      </c>
      <c r="G180" s="194" t="s">
        <v>212</v>
      </c>
      <c r="H180" s="195">
        <v>15</v>
      </c>
      <c r="I180" s="196"/>
      <c r="J180" s="197">
        <f>ROUND(I180*H180,2)</f>
        <v>0</v>
      </c>
      <c r="K180" s="193" t="s">
        <v>156</v>
      </c>
      <c r="L180" s="59"/>
      <c r="M180" s="198" t="s">
        <v>22</v>
      </c>
      <c r="N180" s="199" t="s">
        <v>46</v>
      </c>
      <c r="O180" s="40"/>
      <c r="P180" s="200">
        <f>O180*H180</f>
        <v>0</v>
      </c>
      <c r="Q180" s="200">
        <v>0.00436</v>
      </c>
      <c r="R180" s="200">
        <f>Q180*H180</f>
        <v>0.0654</v>
      </c>
      <c r="S180" s="200">
        <v>0</v>
      </c>
      <c r="T180" s="201">
        <f>S180*H180</f>
        <v>0</v>
      </c>
      <c r="AR180" s="22" t="s">
        <v>234</v>
      </c>
      <c r="AT180" s="22" t="s">
        <v>152</v>
      </c>
      <c r="AU180" s="22" t="s">
        <v>84</v>
      </c>
      <c r="AY180" s="22" t="s">
        <v>149</v>
      </c>
      <c r="BE180" s="202">
        <f>IF(N180="základní",J180,0)</f>
        <v>0</v>
      </c>
      <c r="BF180" s="202">
        <f>IF(N180="snížená",J180,0)</f>
        <v>0</v>
      </c>
      <c r="BG180" s="202">
        <f>IF(N180="zákl. přenesená",J180,0)</f>
        <v>0</v>
      </c>
      <c r="BH180" s="202">
        <f>IF(N180="sníž. přenesená",J180,0)</f>
        <v>0</v>
      </c>
      <c r="BI180" s="202">
        <f>IF(N180="nulová",J180,0)</f>
        <v>0</v>
      </c>
      <c r="BJ180" s="22" t="s">
        <v>24</v>
      </c>
      <c r="BK180" s="202">
        <f>ROUND(I180*H180,2)</f>
        <v>0</v>
      </c>
      <c r="BL180" s="22" t="s">
        <v>234</v>
      </c>
      <c r="BM180" s="22" t="s">
        <v>1059</v>
      </c>
    </row>
    <row r="181" spans="2:51" s="11" customFormat="1" ht="13.5">
      <c r="B181" s="203"/>
      <c r="C181" s="204"/>
      <c r="D181" s="215" t="s">
        <v>159</v>
      </c>
      <c r="E181" s="216" t="s">
        <v>22</v>
      </c>
      <c r="F181" s="217" t="s">
        <v>1060</v>
      </c>
      <c r="G181" s="204"/>
      <c r="H181" s="218">
        <v>15</v>
      </c>
      <c r="I181" s="209"/>
      <c r="J181" s="204"/>
      <c r="K181" s="204"/>
      <c r="L181" s="210"/>
      <c r="M181" s="211"/>
      <c r="N181" s="212"/>
      <c r="O181" s="212"/>
      <c r="P181" s="212"/>
      <c r="Q181" s="212"/>
      <c r="R181" s="212"/>
      <c r="S181" s="212"/>
      <c r="T181" s="213"/>
      <c r="AT181" s="214" t="s">
        <v>159</v>
      </c>
      <c r="AU181" s="214" t="s">
        <v>84</v>
      </c>
      <c r="AV181" s="11" t="s">
        <v>84</v>
      </c>
      <c r="AW181" s="11" t="s">
        <v>39</v>
      </c>
      <c r="AX181" s="11" t="s">
        <v>24</v>
      </c>
      <c r="AY181" s="214" t="s">
        <v>149</v>
      </c>
    </row>
    <row r="182" spans="2:63" s="10" customFormat="1" ht="29.85" customHeight="1">
      <c r="B182" s="174"/>
      <c r="C182" s="175"/>
      <c r="D182" s="188" t="s">
        <v>74</v>
      </c>
      <c r="E182" s="189" t="s">
        <v>516</v>
      </c>
      <c r="F182" s="189" t="s">
        <v>517</v>
      </c>
      <c r="G182" s="175"/>
      <c r="H182" s="175"/>
      <c r="I182" s="178"/>
      <c r="J182" s="190">
        <f>BK182</f>
        <v>0</v>
      </c>
      <c r="K182" s="175"/>
      <c r="L182" s="180"/>
      <c r="M182" s="181"/>
      <c r="N182" s="182"/>
      <c r="O182" s="182"/>
      <c r="P182" s="183">
        <f>SUM(P183:P187)</f>
        <v>0</v>
      </c>
      <c r="Q182" s="182"/>
      <c r="R182" s="183">
        <f>SUM(R183:R187)</f>
        <v>0</v>
      </c>
      <c r="S182" s="182"/>
      <c r="T182" s="184">
        <f>SUM(T183:T187)</f>
        <v>0</v>
      </c>
      <c r="AR182" s="185" t="s">
        <v>84</v>
      </c>
      <c r="AT182" s="186" t="s">
        <v>74</v>
      </c>
      <c r="AU182" s="186" t="s">
        <v>24</v>
      </c>
      <c r="AY182" s="185" t="s">
        <v>149</v>
      </c>
      <c r="BK182" s="187">
        <f>SUM(BK183:BK187)</f>
        <v>0</v>
      </c>
    </row>
    <row r="183" spans="2:65" s="1" customFormat="1" ht="31.5" customHeight="1">
      <c r="B183" s="39"/>
      <c r="C183" s="191" t="s">
        <v>370</v>
      </c>
      <c r="D183" s="191" t="s">
        <v>152</v>
      </c>
      <c r="E183" s="192" t="s">
        <v>519</v>
      </c>
      <c r="F183" s="193" t="s">
        <v>1061</v>
      </c>
      <c r="G183" s="194" t="s">
        <v>301</v>
      </c>
      <c r="H183" s="195">
        <v>1</v>
      </c>
      <c r="I183" s="196"/>
      <c r="J183" s="197">
        <f>ROUND(I183*H183,2)</f>
        <v>0</v>
      </c>
      <c r="K183" s="193" t="s">
        <v>22</v>
      </c>
      <c r="L183" s="59"/>
      <c r="M183" s="198" t="s">
        <v>22</v>
      </c>
      <c r="N183" s="199" t="s">
        <v>46</v>
      </c>
      <c r="O183" s="40"/>
      <c r="P183" s="200">
        <f>O183*H183</f>
        <v>0</v>
      </c>
      <c r="Q183" s="200">
        <v>0</v>
      </c>
      <c r="R183" s="200">
        <f>Q183*H183</f>
        <v>0</v>
      </c>
      <c r="S183" s="200">
        <v>0</v>
      </c>
      <c r="T183" s="201">
        <f>S183*H183</f>
        <v>0</v>
      </c>
      <c r="AR183" s="22" t="s">
        <v>234</v>
      </c>
      <c r="AT183" s="22" t="s">
        <v>152</v>
      </c>
      <c r="AU183" s="22" t="s">
        <v>84</v>
      </c>
      <c r="AY183" s="22" t="s">
        <v>149</v>
      </c>
      <c r="BE183" s="202">
        <f>IF(N183="základní",J183,0)</f>
        <v>0</v>
      </c>
      <c r="BF183" s="202">
        <f>IF(N183="snížená",J183,0)</f>
        <v>0</v>
      </c>
      <c r="BG183" s="202">
        <f>IF(N183="zákl. přenesená",J183,0)</f>
        <v>0</v>
      </c>
      <c r="BH183" s="202">
        <f>IF(N183="sníž. přenesená",J183,0)</f>
        <v>0</v>
      </c>
      <c r="BI183" s="202">
        <f>IF(N183="nulová",J183,0)</f>
        <v>0</v>
      </c>
      <c r="BJ183" s="22" t="s">
        <v>24</v>
      </c>
      <c r="BK183" s="202">
        <f>ROUND(I183*H183,2)</f>
        <v>0</v>
      </c>
      <c r="BL183" s="22" t="s">
        <v>234</v>
      </c>
      <c r="BM183" s="22" t="s">
        <v>1062</v>
      </c>
    </row>
    <row r="184" spans="2:51" s="11" customFormat="1" ht="13.5">
      <c r="B184" s="203"/>
      <c r="C184" s="204"/>
      <c r="D184" s="205" t="s">
        <v>159</v>
      </c>
      <c r="E184" s="206" t="s">
        <v>22</v>
      </c>
      <c r="F184" s="207" t="s">
        <v>1063</v>
      </c>
      <c r="G184" s="204"/>
      <c r="H184" s="208">
        <v>1</v>
      </c>
      <c r="I184" s="209"/>
      <c r="J184" s="204"/>
      <c r="K184" s="204"/>
      <c r="L184" s="210"/>
      <c r="M184" s="211"/>
      <c r="N184" s="212"/>
      <c r="O184" s="212"/>
      <c r="P184" s="212"/>
      <c r="Q184" s="212"/>
      <c r="R184" s="212"/>
      <c r="S184" s="212"/>
      <c r="T184" s="213"/>
      <c r="AT184" s="214" t="s">
        <v>159</v>
      </c>
      <c r="AU184" s="214" t="s">
        <v>84</v>
      </c>
      <c r="AV184" s="11" t="s">
        <v>84</v>
      </c>
      <c r="AW184" s="11" t="s">
        <v>39</v>
      </c>
      <c r="AX184" s="11" t="s">
        <v>24</v>
      </c>
      <c r="AY184" s="214" t="s">
        <v>149</v>
      </c>
    </row>
    <row r="185" spans="2:65" s="1" customFormat="1" ht="31.5" customHeight="1">
      <c r="B185" s="39"/>
      <c r="C185" s="191" t="s">
        <v>375</v>
      </c>
      <c r="D185" s="191" t="s">
        <v>152</v>
      </c>
      <c r="E185" s="192" t="s">
        <v>524</v>
      </c>
      <c r="F185" s="193" t="s">
        <v>1064</v>
      </c>
      <c r="G185" s="194" t="s">
        <v>301</v>
      </c>
      <c r="H185" s="195">
        <v>1</v>
      </c>
      <c r="I185" s="196"/>
      <c r="J185" s="197">
        <f>ROUND(I185*H185,2)</f>
        <v>0</v>
      </c>
      <c r="K185" s="193" t="s">
        <v>22</v>
      </c>
      <c r="L185" s="59"/>
      <c r="M185" s="198" t="s">
        <v>22</v>
      </c>
      <c r="N185" s="199" t="s">
        <v>46</v>
      </c>
      <c r="O185" s="40"/>
      <c r="P185" s="200">
        <f>O185*H185</f>
        <v>0</v>
      </c>
      <c r="Q185" s="200">
        <v>0</v>
      </c>
      <c r="R185" s="200">
        <f>Q185*H185</f>
        <v>0</v>
      </c>
      <c r="S185" s="200">
        <v>0</v>
      </c>
      <c r="T185" s="201">
        <f>S185*H185</f>
        <v>0</v>
      </c>
      <c r="AR185" s="22" t="s">
        <v>234</v>
      </c>
      <c r="AT185" s="22" t="s">
        <v>152</v>
      </c>
      <c r="AU185" s="22" t="s">
        <v>84</v>
      </c>
      <c r="AY185" s="22" t="s">
        <v>149</v>
      </c>
      <c r="BE185" s="202">
        <f>IF(N185="základní",J185,0)</f>
        <v>0</v>
      </c>
      <c r="BF185" s="202">
        <f>IF(N185="snížená",J185,0)</f>
        <v>0</v>
      </c>
      <c r="BG185" s="202">
        <f>IF(N185="zákl. přenesená",J185,0)</f>
        <v>0</v>
      </c>
      <c r="BH185" s="202">
        <f>IF(N185="sníž. přenesená",J185,0)</f>
        <v>0</v>
      </c>
      <c r="BI185" s="202">
        <f>IF(N185="nulová",J185,0)</f>
        <v>0</v>
      </c>
      <c r="BJ185" s="22" t="s">
        <v>24</v>
      </c>
      <c r="BK185" s="202">
        <f>ROUND(I185*H185,2)</f>
        <v>0</v>
      </c>
      <c r="BL185" s="22" t="s">
        <v>234</v>
      </c>
      <c r="BM185" s="22" t="s">
        <v>1065</v>
      </c>
    </row>
    <row r="186" spans="2:51" s="11" customFormat="1" ht="13.5">
      <c r="B186" s="203"/>
      <c r="C186" s="204"/>
      <c r="D186" s="205" t="s">
        <v>159</v>
      </c>
      <c r="E186" s="206" t="s">
        <v>22</v>
      </c>
      <c r="F186" s="207" t="s">
        <v>1066</v>
      </c>
      <c r="G186" s="204"/>
      <c r="H186" s="208">
        <v>1</v>
      </c>
      <c r="I186" s="209"/>
      <c r="J186" s="204"/>
      <c r="K186" s="204"/>
      <c r="L186" s="210"/>
      <c r="M186" s="211"/>
      <c r="N186" s="212"/>
      <c r="O186" s="212"/>
      <c r="P186" s="212"/>
      <c r="Q186" s="212"/>
      <c r="R186" s="212"/>
      <c r="S186" s="212"/>
      <c r="T186" s="213"/>
      <c r="AT186" s="214" t="s">
        <v>159</v>
      </c>
      <c r="AU186" s="214" t="s">
        <v>84</v>
      </c>
      <c r="AV186" s="11" t="s">
        <v>84</v>
      </c>
      <c r="AW186" s="11" t="s">
        <v>39</v>
      </c>
      <c r="AX186" s="11" t="s">
        <v>24</v>
      </c>
      <c r="AY186" s="214" t="s">
        <v>149</v>
      </c>
    </row>
    <row r="187" spans="2:65" s="1" customFormat="1" ht="22.5" customHeight="1">
      <c r="B187" s="39"/>
      <c r="C187" s="191" t="s">
        <v>380</v>
      </c>
      <c r="D187" s="191" t="s">
        <v>152</v>
      </c>
      <c r="E187" s="192" t="s">
        <v>554</v>
      </c>
      <c r="F187" s="193" t="s">
        <v>555</v>
      </c>
      <c r="G187" s="194" t="s">
        <v>476</v>
      </c>
      <c r="H187" s="240"/>
      <c r="I187" s="196"/>
      <c r="J187" s="197">
        <f>ROUND(I187*H187,2)</f>
        <v>0</v>
      </c>
      <c r="K187" s="193" t="s">
        <v>156</v>
      </c>
      <c r="L187" s="59"/>
      <c r="M187" s="198" t="s">
        <v>22</v>
      </c>
      <c r="N187" s="199" t="s">
        <v>46</v>
      </c>
      <c r="O187" s="40"/>
      <c r="P187" s="200">
        <f>O187*H187</f>
        <v>0</v>
      </c>
      <c r="Q187" s="200">
        <v>0</v>
      </c>
      <c r="R187" s="200">
        <f>Q187*H187</f>
        <v>0</v>
      </c>
      <c r="S187" s="200">
        <v>0</v>
      </c>
      <c r="T187" s="201">
        <f>S187*H187</f>
        <v>0</v>
      </c>
      <c r="AR187" s="22" t="s">
        <v>234</v>
      </c>
      <c r="AT187" s="22" t="s">
        <v>152</v>
      </c>
      <c r="AU187" s="22" t="s">
        <v>84</v>
      </c>
      <c r="AY187" s="22" t="s">
        <v>149</v>
      </c>
      <c r="BE187" s="202">
        <f>IF(N187="základní",J187,0)</f>
        <v>0</v>
      </c>
      <c r="BF187" s="202">
        <f>IF(N187="snížená",J187,0)</f>
        <v>0</v>
      </c>
      <c r="BG187" s="202">
        <f>IF(N187="zákl. přenesená",J187,0)</f>
        <v>0</v>
      </c>
      <c r="BH187" s="202">
        <f>IF(N187="sníž. přenesená",J187,0)</f>
        <v>0</v>
      </c>
      <c r="BI187" s="202">
        <f>IF(N187="nulová",J187,0)</f>
        <v>0</v>
      </c>
      <c r="BJ187" s="22" t="s">
        <v>24</v>
      </c>
      <c r="BK187" s="202">
        <f>ROUND(I187*H187,2)</f>
        <v>0</v>
      </c>
      <c r="BL187" s="22" t="s">
        <v>234</v>
      </c>
      <c r="BM187" s="22" t="s">
        <v>1067</v>
      </c>
    </row>
    <row r="188" spans="2:63" s="10" customFormat="1" ht="29.85" customHeight="1">
      <c r="B188" s="174"/>
      <c r="C188" s="175"/>
      <c r="D188" s="188" t="s">
        <v>74</v>
      </c>
      <c r="E188" s="189" t="s">
        <v>568</v>
      </c>
      <c r="F188" s="189" t="s">
        <v>569</v>
      </c>
      <c r="G188" s="175"/>
      <c r="H188" s="175"/>
      <c r="I188" s="178"/>
      <c r="J188" s="190">
        <f>BK188</f>
        <v>0</v>
      </c>
      <c r="K188" s="175"/>
      <c r="L188" s="180"/>
      <c r="M188" s="181"/>
      <c r="N188" s="182"/>
      <c r="O188" s="182"/>
      <c r="P188" s="183">
        <f>SUM(P189:P192)</f>
        <v>0</v>
      </c>
      <c r="Q188" s="182"/>
      <c r="R188" s="183">
        <f>SUM(R189:R192)</f>
        <v>0.0002318</v>
      </c>
      <c r="S188" s="182"/>
      <c r="T188" s="184">
        <f>SUM(T189:T192)</f>
        <v>0</v>
      </c>
      <c r="AR188" s="185" t="s">
        <v>84</v>
      </c>
      <c r="AT188" s="186" t="s">
        <v>74</v>
      </c>
      <c r="AU188" s="186" t="s">
        <v>24</v>
      </c>
      <c r="AY188" s="185" t="s">
        <v>149</v>
      </c>
      <c r="BK188" s="187">
        <f>SUM(BK189:BK192)</f>
        <v>0</v>
      </c>
    </row>
    <row r="189" spans="2:65" s="1" customFormat="1" ht="22.5" customHeight="1">
      <c r="B189" s="39"/>
      <c r="C189" s="191" t="s">
        <v>385</v>
      </c>
      <c r="D189" s="191" t="s">
        <v>152</v>
      </c>
      <c r="E189" s="192" t="s">
        <v>1068</v>
      </c>
      <c r="F189" s="193" t="s">
        <v>1069</v>
      </c>
      <c r="G189" s="194" t="s">
        <v>212</v>
      </c>
      <c r="H189" s="195">
        <v>0.95</v>
      </c>
      <c r="I189" s="196"/>
      <c r="J189" s="197">
        <f>ROUND(I189*H189,2)</f>
        <v>0</v>
      </c>
      <c r="K189" s="193" t="s">
        <v>156</v>
      </c>
      <c r="L189" s="59"/>
      <c r="M189" s="198" t="s">
        <v>22</v>
      </c>
      <c r="N189" s="199" t="s">
        <v>46</v>
      </c>
      <c r="O189" s="40"/>
      <c r="P189" s="200">
        <f>O189*H189</f>
        <v>0</v>
      </c>
      <c r="Q189" s="200">
        <v>0.0002</v>
      </c>
      <c r="R189" s="200">
        <f>Q189*H189</f>
        <v>0.00019</v>
      </c>
      <c r="S189" s="200">
        <v>0</v>
      </c>
      <c r="T189" s="201">
        <f>S189*H189</f>
        <v>0</v>
      </c>
      <c r="AR189" s="22" t="s">
        <v>234</v>
      </c>
      <c r="AT189" s="22" t="s">
        <v>152</v>
      </c>
      <c r="AU189" s="22" t="s">
        <v>84</v>
      </c>
      <c r="AY189" s="22" t="s">
        <v>149</v>
      </c>
      <c r="BE189" s="202">
        <f>IF(N189="základní",J189,0)</f>
        <v>0</v>
      </c>
      <c r="BF189" s="202">
        <f>IF(N189="snížená",J189,0)</f>
        <v>0</v>
      </c>
      <c r="BG189" s="202">
        <f>IF(N189="zákl. přenesená",J189,0)</f>
        <v>0</v>
      </c>
      <c r="BH189" s="202">
        <f>IF(N189="sníž. přenesená",J189,0)</f>
        <v>0</v>
      </c>
      <c r="BI189" s="202">
        <f>IF(N189="nulová",J189,0)</f>
        <v>0</v>
      </c>
      <c r="BJ189" s="22" t="s">
        <v>24</v>
      </c>
      <c r="BK189" s="202">
        <f>ROUND(I189*H189,2)</f>
        <v>0</v>
      </c>
      <c r="BL189" s="22" t="s">
        <v>234</v>
      </c>
      <c r="BM189" s="22" t="s">
        <v>1070</v>
      </c>
    </row>
    <row r="190" spans="2:65" s="1" customFormat="1" ht="22.5" customHeight="1">
      <c r="B190" s="39"/>
      <c r="C190" s="230" t="s">
        <v>390</v>
      </c>
      <c r="D190" s="230" t="s">
        <v>268</v>
      </c>
      <c r="E190" s="231" t="s">
        <v>1071</v>
      </c>
      <c r="F190" s="232" t="s">
        <v>1072</v>
      </c>
      <c r="G190" s="233" t="s">
        <v>212</v>
      </c>
      <c r="H190" s="234">
        <v>1.045</v>
      </c>
      <c r="I190" s="235"/>
      <c r="J190" s="236">
        <f>ROUND(I190*H190,2)</f>
        <v>0</v>
      </c>
      <c r="K190" s="232" t="s">
        <v>156</v>
      </c>
      <c r="L190" s="237"/>
      <c r="M190" s="238" t="s">
        <v>22</v>
      </c>
      <c r="N190" s="239" t="s">
        <v>46</v>
      </c>
      <c r="O190" s="40"/>
      <c r="P190" s="200">
        <f>O190*H190</f>
        <v>0</v>
      </c>
      <c r="Q190" s="200">
        <v>4E-05</v>
      </c>
      <c r="R190" s="200">
        <f>Q190*H190</f>
        <v>4.18E-05</v>
      </c>
      <c r="S190" s="200">
        <v>0</v>
      </c>
      <c r="T190" s="201">
        <f>S190*H190</f>
        <v>0</v>
      </c>
      <c r="AR190" s="22" t="s">
        <v>307</v>
      </c>
      <c r="AT190" s="22" t="s">
        <v>268</v>
      </c>
      <c r="AU190" s="22" t="s">
        <v>84</v>
      </c>
      <c r="AY190" s="22" t="s">
        <v>149</v>
      </c>
      <c r="BE190" s="202">
        <f>IF(N190="základní",J190,0)</f>
        <v>0</v>
      </c>
      <c r="BF190" s="202">
        <f>IF(N190="snížená",J190,0)</f>
        <v>0</v>
      </c>
      <c r="BG190" s="202">
        <f>IF(N190="zákl. přenesená",J190,0)</f>
        <v>0</v>
      </c>
      <c r="BH190" s="202">
        <f>IF(N190="sníž. přenesená",J190,0)</f>
        <v>0</v>
      </c>
      <c r="BI190" s="202">
        <f>IF(N190="nulová",J190,0)</f>
        <v>0</v>
      </c>
      <c r="BJ190" s="22" t="s">
        <v>24</v>
      </c>
      <c r="BK190" s="202">
        <f>ROUND(I190*H190,2)</f>
        <v>0</v>
      </c>
      <c r="BL190" s="22" t="s">
        <v>234</v>
      </c>
      <c r="BM190" s="22" t="s">
        <v>1073</v>
      </c>
    </row>
    <row r="191" spans="2:51" s="11" customFormat="1" ht="13.5">
      <c r="B191" s="203"/>
      <c r="C191" s="204"/>
      <c r="D191" s="205" t="s">
        <v>159</v>
      </c>
      <c r="E191" s="204"/>
      <c r="F191" s="207" t="s">
        <v>1074</v>
      </c>
      <c r="G191" s="204"/>
      <c r="H191" s="208">
        <v>1.045</v>
      </c>
      <c r="I191" s="209"/>
      <c r="J191" s="204"/>
      <c r="K191" s="204"/>
      <c r="L191" s="210"/>
      <c r="M191" s="211"/>
      <c r="N191" s="212"/>
      <c r="O191" s="212"/>
      <c r="P191" s="212"/>
      <c r="Q191" s="212"/>
      <c r="R191" s="212"/>
      <c r="S191" s="212"/>
      <c r="T191" s="213"/>
      <c r="AT191" s="214" t="s">
        <v>159</v>
      </c>
      <c r="AU191" s="214" t="s">
        <v>84</v>
      </c>
      <c r="AV191" s="11" t="s">
        <v>84</v>
      </c>
      <c r="AW191" s="11" t="s">
        <v>6</v>
      </c>
      <c r="AX191" s="11" t="s">
        <v>24</v>
      </c>
      <c r="AY191" s="214" t="s">
        <v>149</v>
      </c>
    </row>
    <row r="192" spans="2:65" s="1" customFormat="1" ht="22.5" customHeight="1">
      <c r="B192" s="39"/>
      <c r="C192" s="191" t="s">
        <v>395</v>
      </c>
      <c r="D192" s="191" t="s">
        <v>152</v>
      </c>
      <c r="E192" s="192" t="s">
        <v>600</v>
      </c>
      <c r="F192" s="193" t="s">
        <v>601</v>
      </c>
      <c r="G192" s="194" t="s">
        <v>476</v>
      </c>
      <c r="H192" s="240"/>
      <c r="I192" s="196"/>
      <c r="J192" s="197">
        <f>ROUND(I192*H192,2)</f>
        <v>0</v>
      </c>
      <c r="K192" s="193" t="s">
        <v>156</v>
      </c>
      <c r="L192" s="59"/>
      <c r="M192" s="198" t="s">
        <v>22</v>
      </c>
      <c r="N192" s="199" t="s">
        <v>46</v>
      </c>
      <c r="O192" s="40"/>
      <c r="P192" s="200">
        <f>O192*H192</f>
        <v>0</v>
      </c>
      <c r="Q192" s="200">
        <v>0</v>
      </c>
      <c r="R192" s="200">
        <f>Q192*H192</f>
        <v>0</v>
      </c>
      <c r="S192" s="200">
        <v>0</v>
      </c>
      <c r="T192" s="201">
        <f>S192*H192</f>
        <v>0</v>
      </c>
      <c r="AR192" s="22" t="s">
        <v>234</v>
      </c>
      <c r="AT192" s="22" t="s">
        <v>152</v>
      </c>
      <c r="AU192" s="22" t="s">
        <v>84</v>
      </c>
      <c r="AY192" s="22" t="s">
        <v>149</v>
      </c>
      <c r="BE192" s="202">
        <f>IF(N192="základní",J192,0)</f>
        <v>0</v>
      </c>
      <c r="BF192" s="202">
        <f>IF(N192="snížená",J192,0)</f>
        <v>0</v>
      </c>
      <c r="BG192" s="202">
        <f>IF(N192="zákl. přenesená",J192,0)</f>
        <v>0</v>
      </c>
      <c r="BH192" s="202">
        <f>IF(N192="sníž. přenesená",J192,0)</f>
        <v>0</v>
      </c>
      <c r="BI192" s="202">
        <f>IF(N192="nulová",J192,0)</f>
        <v>0</v>
      </c>
      <c r="BJ192" s="22" t="s">
        <v>24</v>
      </c>
      <c r="BK192" s="202">
        <f>ROUND(I192*H192,2)</f>
        <v>0</v>
      </c>
      <c r="BL192" s="22" t="s">
        <v>234</v>
      </c>
      <c r="BM192" s="22" t="s">
        <v>1075</v>
      </c>
    </row>
    <row r="193" spans="2:63" s="10" customFormat="1" ht="29.85" customHeight="1">
      <c r="B193" s="174"/>
      <c r="C193" s="175"/>
      <c r="D193" s="188" t="s">
        <v>74</v>
      </c>
      <c r="E193" s="189" t="s">
        <v>1076</v>
      </c>
      <c r="F193" s="189" t="s">
        <v>1077</v>
      </c>
      <c r="G193" s="175"/>
      <c r="H193" s="175"/>
      <c r="I193" s="178"/>
      <c r="J193" s="190">
        <f>BK193</f>
        <v>0</v>
      </c>
      <c r="K193" s="175"/>
      <c r="L193" s="180"/>
      <c r="M193" s="181"/>
      <c r="N193" s="182"/>
      <c r="O193" s="182"/>
      <c r="P193" s="183">
        <f>SUM(P194:P198)</f>
        <v>0</v>
      </c>
      <c r="Q193" s="182"/>
      <c r="R193" s="183">
        <f>SUM(R194:R198)</f>
        <v>0.1362464</v>
      </c>
      <c r="S193" s="182"/>
      <c r="T193" s="184">
        <f>SUM(T194:T198)</f>
        <v>0</v>
      </c>
      <c r="AR193" s="185" t="s">
        <v>84</v>
      </c>
      <c r="AT193" s="186" t="s">
        <v>74</v>
      </c>
      <c r="AU193" s="186" t="s">
        <v>24</v>
      </c>
      <c r="AY193" s="185" t="s">
        <v>149</v>
      </c>
      <c r="BK193" s="187">
        <f>SUM(BK194:BK198)</f>
        <v>0</v>
      </c>
    </row>
    <row r="194" spans="2:65" s="1" customFormat="1" ht="22.5" customHeight="1">
      <c r="B194" s="39"/>
      <c r="C194" s="191" t="s">
        <v>401</v>
      </c>
      <c r="D194" s="191" t="s">
        <v>152</v>
      </c>
      <c r="E194" s="192" t="s">
        <v>1078</v>
      </c>
      <c r="F194" s="193" t="s">
        <v>1079</v>
      </c>
      <c r="G194" s="194" t="s">
        <v>181</v>
      </c>
      <c r="H194" s="195">
        <v>1.68</v>
      </c>
      <c r="I194" s="196"/>
      <c r="J194" s="197">
        <f>ROUND(I194*H194,2)</f>
        <v>0</v>
      </c>
      <c r="K194" s="193" t="s">
        <v>156</v>
      </c>
      <c r="L194" s="59"/>
      <c r="M194" s="198" t="s">
        <v>22</v>
      </c>
      <c r="N194" s="199" t="s">
        <v>46</v>
      </c>
      <c r="O194" s="40"/>
      <c r="P194" s="200">
        <f>O194*H194</f>
        <v>0</v>
      </c>
      <c r="Q194" s="200">
        <v>0.02098</v>
      </c>
      <c r="R194" s="200">
        <f>Q194*H194</f>
        <v>0.0352464</v>
      </c>
      <c r="S194" s="200">
        <v>0</v>
      </c>
      <c r="T194" s="201">
        <f>S194*H194</f>
        <v>0</v>
      </c>
      <c r="AR194" s="22" t="s">
        <v>234</v>
      </c>
      <c r="AT194" s="22" t="s">
        <v>152</v>
      </c>
      <c r="AU194" s="22" t="s">
        <v>84</v>
      </c>
      <c r="AY194" s="22" t="s">
        <v>149</v>
      </c>
      <c r="BE194" s="202">
        <f>IF(N194="základní",J194,0)</f>
        <v>0</v>
      </c>
      <c r="BF194" s="202">
        <f>IF(N194="snížená",J194,0)</f>
        <v>0</v>
      </c>
      <c r="BG194" s="202">
        <f>IF(N194="zákl. přenesená",J194,0)</f>
        <v>0</v>
      </c>
      <c r="BH194" s="202">
        <f>IF(N194="sníž. přenesená",J194,0)</f>
        <v>0</v>
      </c>
      <c r="BI194" s="202">
        <f>IF(N194="nulová",J194,0)</f>
        <v>0</v>
      </c>
      <c r="BJ194" s="22" t="s">
        <v>24</v>
      </c>
      <c r="BK194" s="202">
        <f>ROUND(I194*H194,2)</f>
        <v>0</v>
      </c>
      <c r="BL194" s="22" t="s">
        <v>234</v>
      </c>
      <c r="BM194" s="22" t="s">
        <v>1080</v>
      </c>
    </row>
    <row r="195" spans="2:51" s="11" customFormat="1" ht="13.5">
      <c r="B195" s="203"/>
      <c r="C195" s="204"/>
      <c r="D195" s="205" t="s">
        <v>159</v>
      </c>
      <c r="E195" s="206" t="s">
        <v>22</v>
      </c>
      <c r="F195" s="207" t="s">
        <v>1081</v>
      </c>
      <c r="G195" s="204"/>
      <c r="H195" s="208">
        <v>1.68</v>
      </c>
      <c r="I195" s="209"/>
      <c r="J195" s="204"/>
      <c r="K195" s="204"/>
      <c r="L195" s="210"/>
      <c r="M195" s="211"/>
      <c r="N195" s="212"/>
      <c r="O195" s="212"/>
      <c r="P195" s="212"/>
      <c r="Q195" s="212"/>
      <c r="R195" s="212"/>
      <c r="S195" s="212"/>
      <c r="T195" s="213"/>
      <c r="AT195" s="214" t="s">
        <v>159</v>
      </c>
      <c r="AU195" s="214" t="s">
        <v>84</v>
      </c>
      <c r="AV195" s="11" t="s">
        <v>84</v>
      </c>
      <c r="AW195" s="11" t="s">
        <v>39</v>
      </c>
      <c r="AX195" s="11" t="s">
        <v>24</v>
      </c>
      <c r="AY195" s="214" t="s">
        <v>149</v>
      </c>
    </row>
    <row r="196" spans="2:65" s="1" customFormat="1" ht="22.5" customHeight="1">
      <c r="B196" s="39"/>
      <c r="C196" s="230" t="s">
        <v>405</v>
      </c>
      <c r="D196" s="230" t="s">
        <v>268</v>
      </c>
      <c r="E196" s="231" t="s">
        <v>1082</v>
      </c>
      <c r="F196" s="232" t="s">
        <v>1083</v>
      </c>
      <c r="G196" s="233" t="s">
        <v>172</v>
      </c>
      <c r="H196" s="234">
        <v>0.101</v>
      </c>
      <c r="I196" s="235"/>
      <c r="J196" s="236">
        <f>ROUND(I196*H196,2)</f>
        <v>0</v>
      </c>
      <c r="K196" s="232" t="s">
        <v>156</v>
      </c>
      <c r="L196" s="237"/>
      <c r="M196" s="238" t="s">
        <v>22</v>
      </c>
      <c r="N196" s="239" t="s">
        <v>46</v>
      </c>
      <c r="O196" s="40"/>
      <c r="P196" s="200">
        <f>O196*H196</f>
        <v>0</v>
      </c>
      <c r="Q196" s="200">
        <v>1</v>
      </c>
      <c r="R196" s="200">
        <f>Q196*H196</f>
        <v>0.101</v>
      </c>
      <c r="S196" s="200">
        <v>0</v>
      </c>
      <c r="T196" s="201">
        <f>S196*H196</f>
        <v>0</v>
      </c>
      <c r="AR196" s="22" t="s">
        <v>307</v>
      </c>
      <c r="AT196" s="22" t="s">
        <v>268</v>
      </c>
      <c r="AU196" s="22" t="s">
        <v>84</v>
      </c>
      <c r="AY196" s="22" t="s">
        <v>149</v>
      </c>
      <c r="BE196" s="202">
        <f>IF(N196="základní",J196,0)</f>
        <v>0</v>
      </c>
      <c r="BF196" s="202">
        <f>IF(N196="snížená",J196,0)</f>
        <v>0</v>
      </c>
      <c r="BG196" s="202">
        <f>IF(N196="zákl. přenesená",J196,0)</f>
        <v>0</v>
      </c>
      <c r="BH196" s="202">
        <f>IF(N196="sníž. přenesená",J196,0)</f>
        <v>0</v>
      </c>
      <c r="BI196" s="202">
        <f>IF(N196="nulová",J196,0)</f>
        <v>0</v>
      </c>
      <c r="BJ196" s="22" t="s">
        <v>24</v>
      </c>
      <c r="BK196" s="202">
        <f>ROUND(I196*H196,2)</f>
        <v>0</v>
      </c>
      <c r="BL196" s="22" t="s">
        <v>234</v>
      </c>
      <c r="BM196" s="22" t="s">
        <v>1084</v>
      </c>
    </row>
    <row r="197" spans="2:51" s="11" customFormat="1" ht="13.5">
      <c r="B197" s="203"/>
      <c r="C197" s="204"/>
      <c r="D197" s="205" t="s">
        <v>159</v>
      </c>
      <c r="E197" s="204"/>
      <c r="F197" s="207" t="s">
        <v>1085</v>
      </c>
      <c r="G197" s="204"/>
      <c r="H197" s="208">
        <v>0.101</v>
      </c>
      <c r="I197" s="209"/>
      <c r="J197" s="204"/>
      <c r="K197" s="204"/>
      <c r="L197" s="210"/>
      <c r="M197" s="211"/>
      <c r="N197" s="212"/>
      <c r="O197" s="212"/>
      <c r="P197" s="212"/>
      <c r="Q197" s="212"/>
      <c r="R197" s="212"/>
      <c r="S197" s="212"/>
      <c r="T197" s="213"/>
      <c r="AT197" s="214" t="s">
        <v>159</v>
      </c>
      <c r="AU197" s="214" t="s">
        <v>84</v>
      </c>
      <c r="AV197" s="11" t="s">
        <v>84</v>
      </c>
      <c r="AW197" s="11" t="s">
        <v>6</v>
      </c>
      <c r="AX197" s="11" t="s">
        <v>24</v>
      </c>
      <c r="AY197" s="214" t="s">
        <v>149</v>
      </c>
    </row>
    <row r="198" spans="2:65" s="1" customFormat="1" ht="22.5" customHeight="1">
      <c r="B198" s="39"/>
      <c r="C198" s="191" t="s">
        <v>409</v>
      </c>
      <c r="D198" s="191" t="s">
        <v>152</v>
      </c>
      <c r="E198" s="192" t="s">
        <v>1086</v>
      </c>
      <c r="F198" s="193" t="s">
        <v>1087</v>
      </c>
      <c r="G198" s="194" t="s">
        <v>476</v>
      </c>
      <c r="H198" s="240"/>
      <c r="I198" s="196"/>
      <c r="J198" s="197">
        <f>ROUND(I198*H198,2)</f>
        <v>0</v>
      </c>
      <c r="K198" s="193" t="s">
        <v>156</v>
      </c>
      <c r="L198" s="59"/>
      <c r="M198" s="198" t="s">
        <v>22</v>
      </c>
      <c r="N198" s="199" t="s">
        <v>46</v>
      </c>
      <c r="O198" s="40"/>
      <c r="P198" s="200">
        <f>O198*H198</f>
        <v>0</v>
      </c>
      <c r="Q198" s="200">
        <v>0</v>
      </c>
      <c r="R198" s="200">
        <f>Q198*H198</f>
        <v>0</v>
      </c>
      <c r="S198" s="200">
        <v>0</v>
      </c>
      <c r="T198" s="201">
        <f>S198*H198</f>
        <v>0</v>
      </c>
      <c r="AR198" s="22" t="s">
        <v>234</v>
      </c>
      <c r="AT198" s="22" t="s">
        <v>152</v>
      </c>
      <c r="AU198" s="22" t="s">
        <v>84</v>
      </c>
      <c r="AY198" s="22" t="s">
        <v>149</v>
      </c>
      <c r="BE198" s="202">
        <f>IF(N198="základní",J198,0)</f>
        <v>0</v>
      </c>
      <c r="BF198" s="202">
        <f>IF(N198="snížená",J198,0)</f>
        <v>0</v>
      </c>
      <c r="BG198" s="202">
        <f>IF(N198="zákl. přenesená",J198,0)</f>
        <v>0</v>
      </c>
      <c r="BH198" s="202">
        <f>IF(N198="sníž. přenesená",J198,0)</f>
        <v>0</v>
      </c>
      <c r="BI198" s="202">
        <f>IF(N198="nulová",J198,0)</f>
        <v>0</v>
      </c>
      <c r="BJ198" s="22" t="s">
        <v>24</v>
      </c>
      <c r="BK198" s="202">
        <f>ROUND(I198*H198,2)</f>
        <v>0</v>
      </c>
      <c r="BL198" s="22" t="s">
        <v>234</v>
      </c>
      <c r="BM198" s="22" t="s">
        <v>1088</v>
      </c>
    </row>
    <row r="199" spans="2:63" s="10" customFormat="1" ht="29.85" customHeight="1">
      <c r="B199" s="174"/>
      <c r="C199" s="175"/>
      <c r="D199" s="188" t="s">
        <v>74</v>
      </c>
      <c r="E199" s="189" t="s">
        <v>603</v>
      </c>
      <c r="F199" s="189" t="s">
        <v>604</v>
      </c>
      <c r="G199" s="175"/>
      <c r="H199" s="175"/>
      <c r="I199" s="178"/>
      <c r="J199" s="190">
        <f>BK199</f>
        <v>0</v>
      </c>
      <c r="K199" s="175"/>
      <c r="L199" s="180"/>
      <c r="M199" s="181"/>
      <c r="N199" s="182"/>
      <c r="O199" s="182"/>
      <c r="P199" s="183">
        <f>SUM(P200:P208)</f>
        <v>0</v>
      </c>
      <c r="Q199" s="182"/>
      <c r="R199" s="183">
        <f>SUM(R200:R208)</f>
        <v>0.07525498</v>
      </c>
      <c r="S199" s="182"/>
      <c r="T199" s="184">
        <f>SUM(T200:T208)</f>
        <v>0</v>
      </c>
      <c r="AR199" s="185" t="s">
        <v>84</v>
      </c>
      <c r="AT199" s="186" t="s">
        <v>74</v>
      </c>
      <c r="AU199" s="186" t="s">
        <v>24</v>
      </c>
      <c r="AY199" s="185" t="s">
        <v>149</v>
      </c>
      <c r="BK199" s="187">
        <f>SUM(BK200:BK208)</f>
        <v>0</v>
      </c>
    </row>
    <row r="200" spans="2:65" s="1" customFormat="1" ht="22.5" customHeight="1">
      <c r="B200" s="39"/>
      <c r="C200" s="191" t="s">
        <v>414</v>
      </c>
      <c r="D200" s="191" t="s">
        <v>152</v>
      </c>
      <c r="E200" s="192" t="s">
        <v>1089</v>
      </c>
      <c r="F200" s="193" t="s">
        <v>1090</v>
      </c>
      <c r="G200" s="194" t="s">
        <v>181</v>
      </c>
      <c r="H200" s="195">
        <v>9.219</v>
      </c>
      <c r="I200" s="196"/>
      <c r="J200" s="197">
        <f>ROUND(I200*H200,2)</f>
        <v>0</v>
      </c>
      <c r="K200" s="193" t="s">
        <v>156</v>
      </c>
      <c r="L200" s="59"/>
      <c r="M200" s="198" t="s">
        <v>22</v>
      </c>
      <c r="N200" s="199" t="s">
        <v>46</v>
      </c>
      <c r="O200" s="40"/>
      <c r="P200" s="200">
        <f>O200*H200</f>
        <v>0</v>
      </c>
      <c r="Q200" s="200">
        <v>0.0002</v>
      </c>
      <c r="R200" s="200">
        <f>Q200*H200</f>
        <v>0.0018438</v>
      </c>
      <c r="S200" s="200">
        <v>0</v>
      </c>
      <c r="T200" s="201">
        <f>S200*H200</f>
        <v>0</v>
      </c>
      <c r="AR200" s="22" t="s">
        <v>234</v>
      </c>
      <c r="AT200" s="22" t="s">
        <v>152</v>
      </c>
      <c r="AU200" s="22" t="s">
        <v>84</v>
      </c>
      <c r="AY200" s="22" t="s">
        <v>149</v>
      </c>
      <c r="BE200" s="202">
        <f>IF(N200="základní",J200,0)</f>
        <v>0</v>
      </c>
      <c r="BF200" s="202">
        <f>IF(N200="snížená",J200,0)</f>
        <v>0</v>
      </c>
      <c r="BG200" s="202">
        <f>IF(N200="zákl. přenesená",J200,0)</f>
        <v>0</v>
      </c>
      <c r="BH200" s="202">
        <f>IF(N200="sníž. přenesená",J200,0)</f>
        <v>0</v>
      </c>
      <c r="BI200" s="202">
        <f>IF(N200="nulová",J200,0)</f>
        <v>0</v>
      </c>
      <c r="BJ200" s="22" t="s">
        <v>24</v>
      </c>
      <c r="BK200" s="202">
        <f>ROUND(I200*H200,2)</f>
        <v>0</v>
      </c>
      <c r="BL200" s="22" t="s">
        <v>234</v>
      </c>
      <c r="BM200" s="22" t="s">
        <v>1091</v>
      </c>
    </row>
    <row r="201" spans="2:51" s="11" customFormat="1" ht="13.5">
      <c r="B201" s="203"/>
      <c r="C201" s="204"/>
      <c r="D201" s="205" t="s">
        <v>159</v>
      </c>
      <c r="E201" s="206" t="s">
        <v>22</v>
      </c>
      <c r="F201" s="207" t="s">
        <v>1092</v>
      </c>
      <c r="G201" s="204"/>
      <c r="H201" s="208">
        <v>9.219</v>
      </c>
      <c r="I201" s="209"/>
      <c r="J201" s="204"/>
      <c r="K201" s="204"/>
      <c r="L201" s="210"/>
      <c r="M201" s="211"/>
      <c r="N201" s="212"/>
      <c r="O201" s="212"/>
      <c r="P201" s="212"/>
      <c r="Q201" s="212"/>
      <c r="R201" s="212"/>
      <c r="S201" s="212"/>
      <c r="T201" s="213"/>
      <c r="AT201" s="214" t="s">
        <v>159</v>
      </c>
      <c r="AU201" s="214" t="s">
        <v>84</v>
      </c>
      <c r="AV201" s="11" t="s">
        <v>84</v>
      </c>
      <c r="AW201" s="11" t="s">
        <v>39</v>
      </c>
      <c r="AX201" s="11" t="s">
        <v>24</v>
      </c>
      <c r="AY201" s="214" t="s">
        <v>149</v>
      </c>
    </row>
    <row r="202" spans="2:65" s="1" customFormat="1" ht="22.5" customHeight="1">
      <c r="B202" s="39"/>
      <c r="C202" s="191" t="s">
        <v>420</v>
      </c>
      <c r="D202" s="191" t="s">
        <v>152</v>
      </c>
      <c r="E202" s="192" t="s">
        <v>610</v>
      </c>
      <c r="F202" s="193" t="s">
        <v>611</v>
      </c>
      <c r="G202" s="194" t="s">
        <v>181</v>
      </c>
      <c r="H202" s="195">
        <v>9.219</v>
      </c>
      <c r="I202" s="196"/>
      <c r="J202" s="197">
        <f>ROUND(I202*H202,2)</f>
        <v>0</v>
      </c>
      <c r="K202" s="193" t="s">
        <v>156</v>
      </c>
      <c r="L202" s="59"/>
      <c r="M202" s="198" t="s">
        <v>22</v>
      </c>
      <c r="N202" s="199" t="s">
        <v>46</v>
      </c>
      <c r="O202" s="40"/>
      <c r="P202" s="200">
        <f>O202*H202</f>
        <v>0</v>
      </c>
      <c r="Q202" s="200">
        <v>0.00455</v>
      </c>
      <c r="R202" s="200">
        <f>Q202*H202</f>
        <v>0.041946449999999996</v>
      </c>
      <c r="S202" s="200">
        <v>0</v>
      </c>
      <c r="T202" s="201">
        <f>S202*H202</f>
        <v>0</v>
      </c>
      <c r="AR202" s="22" t="s">
        <v>234</v>
      </c>
      <c r="AT202" s="22" t="s">
        <v>152</v>
      </c>
      <c r="AU202" s="22" t="s">
        <v>84</v>
      </c>
      <c r="AY202" s="22" t="s">
        <v>149</v>
      </c>
      <c r="BE202" s="202">
        <f>IF(N202="základní",J202,0)</f>
        <v>0</v>
      </c>
      <c r="BF202" s="202">
        <f>IF(N202="snížená",J202,0)</f>
        <v>0</v>
      </c>
      <c r="BG202" s="202">
        <f>IF(N202="zákl. přenesená",J202,0)</f>
        <v>0</v>
      </c>
      <c r="BH202" s="202">
        <f>IF(N202="sníž. přenesená",J202,0)</f>
        <v>0</v>
      </c>
      <c r="BI202" s="202">
        <f>IF(N202="nulová",J202,0)</f>
        <v>0</v>
      </c>
      <c r="BJ202" s="22" t="s">
        <v>24</v>
      </c>
      <c r="BK202" s="202">
        <f>ROUND(I202*H202,2)</f>
        <v>0</v>
      </c>
      <c r="BL202" s="22" t="s">
        <v>234</v>
      </c>
      <c r="BM202" s="22" t="s">
        <v>1093</v>
      </c>
    </row>
    <row r="203" spans="2:65" s="1" customFormat="1" ht="22.5" customHeight="1">
      <c r="B203" s="39"/>
      <c r="C203" s="191" t="s">
        <v>428</v>
      </c>
      <c r="D203" s="191" t="s">
        <v>152</v>
      </c>
      <c r="E203" s="192" t="s">
        <v>618</v>
      </c>
      <c r="F203" s="193" t="s">
        <v>1094</v>
      </c>
      <c r="G203" s="194" t="s">
        <v>181</v>
      </c>
      <c r="H203" s="195">
        <v>9.219</v>
      </c>
      <c r="I203" s="196"/>
      <c r="J203" s="197">
        <f>ROUND(I203*H203,2)</f>
        <v>0</v>
      </c>
      <c r="K203" s="193" t="s">
        <v>156</v>
      </c>
      <c r="L203" s="59"/>
      <c r="M203" s="198" t="s">
        <v>22</v>
      </c>
      <c r="N203" s="199" t="s">
        <v>46</v>
      </c>
      <c r="O203" s="40"/>
      <c r="P203" s="200">
        <f>O203*H203</f>
        <v>0</v>
      </c>
      <c r="Q203" s="200">
        <v>0.0003</v>
      </c>
      <c r="R203" s="200">
        <f>Q203*H203</f>
        <v>0.0027656999999999994</v>
      </c>
      <c r="S203" s="200">
        <v>0</v>
      </c>
      <c r="T203" s="201">
        <f>S203*H203</f>
        <v>0</v>
      </c>
      <c r="AR203" s="22" t="s">
        <v>234</v>
      </c>
      <c r="AT203" s="22" t="s">
        <v>152</v>
      </c>
      <c r="AU203" s="22" t="s">
        <v>84</v>
      </c>
      <c r="AY203" s="22" t="s">
        <v>149</v>
      </c>
      <c r="BE203" s="202">
        <f>IF(N203="základní",J203,0)</f>
        <v>0</v>
      </c>
      <c r="BF203" s="202">
        <f>IF(N203="snížená",J203,0)</f>
        <v>0</v>
      </c>
      <c r="BG203" s="202">
        <f>IF(N203="zákl. přenesená",J203,0)</f>
        <v>0</v>
      </c>
      <c r="BH203" s="202">
        <f>IF(N203="sníž. přenesená",J203,0)</f>
        <v>0</v>
      </c>
      <c r="BI203" s="202">
        <f>IF(N203="nulová",J203,0)</f>
        <v>0</v>
      </c>
      <c r="BJ203" s="22" t="s">
        <v>24</v>
      </c>
      <c r="BK203" s="202">
        <f>ROUND(I203*H203,2)</f>
        <v>0</v>
      </c>
      <c r="BL203" s="22" t="s">
        <v>234</v>
      </c>
      <c r="BM203" s="22" t="s">
        <v>1095</v>
      </c>
    </row>
    <row r="204" spans="2:65" s="1" customFormat="1" ht="22.5" customHeight="1">
      <c r="B204" s="39"/>
      <c r="C204" s="230" t="s">
        <v>433</v>
      </c>
      <c r="D204" s="230" t="s">
        <v>268</v>
      </c>
      <c r="E204" s="231" t="s">
        <v>623</v>
      </c>
      <c r="F204" s="232" t="s">
        <v>1096</v>
      </c>
      <c r="G204" s="233" t="s">
        <v>181</v>
      </c>
      <c r="H204" s="234">
        <v>10.141</v>
      </c>
      <c r="I204" s="235"/>
      <c r="J204" s="236">
        <f>ROUND(I204*H204,2)</f>
        <v>0</v>
      </c>
      <c r="K204" s="232" t="s">
        <v>156</v>
      </c>
      <c r="L204" s="237"/>
      <c r="M204" s="238" t="s">
        <v>22</v>
      </c>
      <c r="N204" s="239" t="s">
        <v>46</v>
      </c>
      <c r="O204" s="40"/>
      <c r="P204" s="200">
        <f>O204*H204</f>
        <v>0</v>
      </c>
      <c r="Q204" s="200">
        <v>0.00283</v>
      </c>
      <c r="R204" s="200">
        <f>Q204*H204</f>
        <v>0.02869903</v>
      </c>
      <c r="S204" s="200">
        <v>0</v>
      </c>
      <c r="T204" s="201">
        <f>S204*H204</f>
        <v>0</v>
      </c>
      <c r="AR204" s="22" t="s">
        <v>307</v>
      </c>
      <c r="AT204" s="22" t="s">
        <v>268</v>
      </c>
      <c r="AU204" s="22" t="s">
        <v>84</v>
      </c>
      <c r="AY204" s="22" t="s">
        <v>149</v>
      </c>
      <c r="BE204" s="202">
        <f>IF(N204="základní",J204,0)</f>
        <v>0</v>
      </c>
      <c r="BF204" s="202">
        <f>IF(N204="snížená",J204,0)</f>
        <v>0</v>
      </c>
      <c r="BG204" s="202">
        <f>IF(N204="zákl. přenesená",J204,0)</f>
        <v>0</v>
      </c>
      <c r="BH204" s="202">
        <f>IF(N204="sníž. přenesená",J204,0)</f>
        <v>0</v>
      </c>
      <c r="BI204" s="202">
        <f>IF(N204="nulová",J204,0)</f>
        <v>0</v>
      </c>
      <c r="BJ204" s="22" t="s">
        <v>24</v>
      </c>
      <c r="BK204" s="202">
        <f>ROUND(I204*H204,2)</f>
        <v>0</v>
      </c>
      <c r="BL204" s="22" t="s">
        <v>234</v>
      </c>
      <c r="BM204" s="22" t="s">
        <v>1097</v>
      </c>
    </row>
    <row r="205" spans="2:51" s="11" customFormat="1" ht="13.5">
      <c r="B205" s="203"/>
      <c r="C205" s="204"/>
      <c r="D205" s="205" t="s">
        <v>159</v>
      </c>
      <c r="E205" s="204"/>
      <c r="F205" s="207" t="s">
        <v>1098</v>
      </c>
      <c r="G205" s="204"/>
      <c r="H205" s="208">
        <v>10.141</v>
      </c>
      <c r="I205" s="209"/>
      <c r="J205" s="204"/>
      <c r="K205" s="204"/>
      <c r="L205" s="210"/>
      <c r="M205" s="211"/>
      <c r="N205" s="212"/>
      <c r="O205" s="212"/>
      <c r="P205" s="212"/>
      <c r="Q205" s="212"/>
      <c r="R205" s="212"/>
      <c r="S205" s="212"/>
      <c r="T205" s="213"/>
      <c r="AT205" s="214" t="s">
        <v>159</v>
      </c>
      <c r="AU205" s="214" t="s">
        <v>84</v>
      </c>
      <c r="AV205" s="11" t="s">
        <v>84</v>
      </c>
      <c r="AW205" s="11" t="s">
        <v>6</v>
      </c>
      <c r="AX205" s="11" t="s">
        <v>24</v>
      </c>
      <c r="AY205" s="214" t="s">
        <v>149</v>
      </c>
    </row>
    <row r="206" spans="2:65" s="1" customFormat="1" ht="22.5" customHeight="1">
      <c r="B206" s="39"/>
      <c r="C206" s="191" t="s">
        <v>438</v>
      </c>
      <c r="D206" s="191" t="s">
        <v>152</v>
      </c>
      <c r="E206" s="192" t="s">
        <v>628</v>
      </c>
      <c r="F206" s="193" t="s">
        <v>629</v>
      </c>
      <c r="G206" s="194" t="s">
        <v>212</v>
      </c>
      <c r="H206" s="195">
        <v>6.453</v>
      </c>
      <c r="I206" s="196"/>
      <c r="J206" s="197">
        <f>ROUND(I206*H206,2)</f>
        <v>0</v>
      </c>
      <c r="K206" s="193" t="s">
        <v>156</v>
      </c>
      <c r="L206" s="59"/>
      <c r="M206" s="198" t="s">
        <v>22</v>
      </c>
      <c r="N206" s="199" t="s">
        <v>46</v>
      </c>
      <c r="O206" s="40"/>
      <c r="P206" s="200">
        <f>O206*H206</f>
        <v>0</v>
      </c>
      <c r="Q206" s="200">
        <v>0</v>
      </c>
      <c r="R206" s="200">
        <f>Q206*H206</f>
        <v>0</v>
      </c>
      <c r="S206" s="200">
        <v>0</v>
      </c>
      <c r="T206" s="201">
        <f>S206*H206</f>
        <v>0</v>
      </c>
      <c r="AR206" s="22" t="s">
        <v>234</v>
      </c>
      <c r="AT206" s="22" t="s">
        <v>152</v>
      </c>
      <c r="AU206" s="22" t="s">
        <v>84</v>
      </c>
      <c r="AY206" s="22" t="s">
        <v>149</v>
      </c>
      <c r="BE206" s="202">
        <f>IF(N206="základní",J206,0)</f>
        <v>0</v>
      </c>
      <c r="BF206" s="202">
        <f>IF(N206="snížená",J206,0)</f>
        <v>0</v>
      </c>
      <c r="BG206" s="202">
        <f>IF(N206="zákl. přenesená",J206,0)</f>
        <v>0</v>
      </c>
      <c r="BH206" s="202">
        <f>IF(N206="sníž. přenesená",J206,0)</f>
        <v>0</v>
      </c>
      <c r="BI206" s="202">
        <f>IF(N206="nulová",J206,0)</f>
        <v>0</v>
      </c>
      <c r="BJ206" s="22" t="s">
        <v>24</v>
      </c>
      <c r="BK206" s="202">
        <f>ROUND(I206*H206,2)</f>
        <v>0</v>
      </c>
      <c r="BL206" s="22" t="s">
        <v>234</v>
      </c>
      <c r="BM206" s="22" t="s">
        <v>1099</v>
      </c>
    </row>
    <row r="207" spans="2:51" s="11" customFormat="1" ht="13.5">
      <c r="B207" s="203"/>
      <c r="C207" s="204"/>
      <c r="D207" s="205" t="s">
        <v>159</v>
      </c>
      <c r="E207" s="206" t="s">
        <v>22</v>
      </c>
      <c r="F207" s="207" t="s">
        <v>1100</v>
      </c>
      <c r="G207" s="204"/>
      <c r="H207" s="208">
        <v>6.453</v>
      </c>
      <c r="I207" s="209"/>
      <c r="J207" s="204"/>
      <c r="K207" s="204"/>
      <c r="L207" s="210"/>
      <c r="M207" s="211"/>
      <c r="N207" s="212"/>
      <c r="O207" s="212"/>
      <c r="P207" s="212"/>
      <c r="Q207" s="212"/>
      <c r="R207" s="212"/>
      <c r="S207" s="212"/>
      <c r="T207" s="213"/>
      <c r="AT207" s="214" t="s">
        <v>159</v>
      </c>
      <c r="AU207" s="214" t="s">
        <v>84</v>
      </c>
      <c r="AV207" s="11" t="s">
        <v>84</v>
      </c>
      <c r="AW207" s="11" t="s">
        <v>39</v>
      </c>
      <c r="AX207" s="11" t="s">
        <v>24</v>
      </c>
      <c r="AY207" s="214" t="s">
        <v>149</v>
      </c>
    </row>
    <row r="208" spans="2:65" s="1" customFormat="1" ht="22.5" customHeight="1">
      <c r="B208" s="39"/>
      <c r="C208" s="191" t="s">
        <v>443</v>
      </c>
      <c r="D208" s="191" t="s">
        <v>152</v>
      </c>
      <c r="E208" s="192" t="s">
        <v>633</v>
      </c>
      <c r="F208" s="193" t="s">
        <v>634</v>
      </c>
      <c r="G208" s="194" t="s">
        <v>476</v>
      </c>
      <c r="H208" s="240"/>
      <c r="I208" s="196"/>
      <c r="J208" s="197">
        <f>ROUND(I208*H208,2)</f>
        <v>0</v>
      </c>
      <c r="K208" s="193" t="s">
        <v>156</v>
      </c>
      <c r="L208" s="59"/>
      <c r="M208" s="198" t="s">
        <v>22</v>
      </c>
      <c r="N208" s="199" t="s">
        <v>46</v>
      </c>
      <c r="O208" s="40"/>
      <c r="P208" s="200">
        <f>O208*H208</f>
        <v>0</v>
      </c>
      <c r="Q208" s="200">
        <v>0</v>
      </c>
      <c r="R208" s="200">
        <f>Q208*H208</f>
        <v>0</v>
      </c>
      <c r="S208" s="200">
        <v>0</v>
      </c>
      <c r="T208" s="201">
        <f>S208*H208</f>
        <v>0</v>
      </c>
      <c r="AR208" s="22" t="s">
        <v>234</v>
      </c>
      <c r="AT208" s="22" t="s">
        <v>152</v>
      </c>
      <c r="AU208" s="22" t="s">
        <v>84</v>
      </c>
      <c r="AY208" s="22" t="s">
        <v>149</v>
      </c>
      <c r="BE208" s="202">
        <f>IF(N208="základní",J208,0)</f>
        <v>0</v>
      </c>
      <c r="BF208" s="202">
        <f>IF(N208="snížená",J208,0)</f>
        <v>0</v>
      </c>
      <c r="BG208" s="202">
        <f>IF(N208="zákl. přenesená",J208,0)</f>
        <v>0</v>
      </c>
      <c r="BH208" s="202">
        <f>IF(N208="sníž. přenesená",J208,0)</f>
        <v>0</v>
      </c>
      <c r="BI208" s="202">
        <f>IF(N208="nulová",J208,0)</f>
        <v>0</v>
      </c>
      <c r="BJ208" s="22" t="s">
        <v>24</v>
      </c>
      <c r="BK208" s="202">
        <f>ROUND(I208*H208,2)</f>
        <v>0</v>
      </c>
      <c r="BL208" s="22" t="s">
        <v>234</v>
      </c>
      <c r="BM208" s="22" t="s">
        <v>1101</v>
      </c>
    </row>
    <row r="209" spans="2:63" s="10" customFormat="1" ht="29.85" customHeight="1">
      <c r="B209" s="174"/>
      <c r="C209" s="175"/>
      <c r="D209" s="188" t="s">
        <v>74</v>
      </c>
      <c r="E209" s="189" t="s">
        <v>685</v>
      </c>
      <c r="F209" s="189" t="s">
        <v>686</v>
      </c>
      <c r="G209" s="175"/>
      <c r="H209" s="175"/>
      <c r="I209" s="178"/>
      <c r="J209" s="190">
        <f>BK209</f>
        <v>0</v>
      </c>
      <c r="K209" s="175"/>
      <c r="L209" s="180"/>
      <c r="M209" s="181"/>
      <c r="N209" s="182"/>
      <c r="O209" s="182"/>
      <c r="P209" s="183">
        <f>SUM(P210:P215)</f>
        <v>0</v>
      </c>
      <c r="Q209" s="182"/>
      <c r="R209" s="183">
        <f>SUM(R210:R215)</f>
        <v>0.0608254</v>
      </c>
      <c r="S209" s="182"/>
      <c r="T209" s="184">
        <f>SUM(T210:T215)</f>
        <v>0.00406689</v>
      </c>
      <c r="AR209" s="185" t="s">
        <v>84</v>
      </c>
      <c r="AT209" s="186" t="s">
        <v>74</v>
      </c>
      <c r="AU209" s="186" t="s">
        <v>24</v>
      </c>
      <c r="AY209" s="185" t="s">
        <v>149</v>
      </c>
      <c r="BK209" s="187">
        <f>SUM(BK210:BK215)</f>
        <v>0</v>
      </c>
    </row>
    <row r="210" spans="2:65" s="1" customFormat="1" ht="22.5" customHeight="1">
      <c r="B210" s="39"/>
      <c r="C210" s="191" t="s">
        <v>446</v>
      </c>
      <c r="D210" s="191" t="s">
        <v>152</v>
      </c>
      <c r="E210" s="192" t="s">
        <v>1102</v>
      </c>
      <c r="F210" s="193" t="s">
        <v>1103</v>
      </c>
      <c r="G210" s="194" t="s">
        <v>181</v>
      </c>
      <c r="H210" s="195">
        <v>13.119</v>
      </c>
      <c r="I210" s="196"/>
      <c r="J210" s="197">
        <f>ROUND(I210*H210,2)</f>
        <v>0</v>
      </c>
      <c r="K210" s="193" t="s">
        <v>156</v>
      </c>
      <c r="L210" s="59"/>
      <c r="M210" s="198" t="s">
        <v>22</v>
      </c>
      <c r="N210" s="199" t="s">
        <v>46</v>
      </c>
      <c r="O210" s="40"/>
      <c r="P210" s="200">
        <f>O210*H210</f>
        <v>0</v>
      </c>
      <c r="Q210" s="200">
        <v>0.001</v>
      </c>
      <c r="R210" s="200">
        <f>Q210*H210</f>
        <v>0.013119</v>
      </c>
      <c r="S210" s="200">
        <v>0.00031</v>
      </c>
      <c r="T210" s="201">
        <f>S210*H210</f>
        <v>0.00406689</v>
      </c>
      <c r="AR210" s="22" t="s">
        <v>234</v>
      </c>
      <c r="AT210" s="22" t="s">
        <v>152</v>
      </c>
      <c r="AU210" s="22" t="s">
        <v>84</v>
      </c>
      <c r="AY210" s="22" t="s">
        <v>149</v>
      </c>
      <c r="BE210" s="202">
        <f>IF(N210="základní",J210,0)</f>
        <v>0</v>
      </c>
      <c r="BF210" s="202">
        <f>IF(N210="snížená",J210,0)</f>
        <v>0</v>
      </c>
      <c r="BG210" s="202">
        <f>IF(N210="zákl. přenesená",J210,0)</f>
        <v>0</v>
      </c>
      <c r="BH210" s="202">
        <f>IF(N210="sníž. přenesená",J210,0)</f>
        <v>0</v>
      </c>
      <c r="BI210" s="202">
        <f>IF(N210="nulová",J210,0)</f>
        <v>0</v>
      </c>
      <c r="BJ210" s="22" t="s">
        <v>24</v>
      </c>
      <c r="BK210" s="202">
        <f>ROUND(I210*H210,2)</f>
        <v>0</v>
      </c>
      <c r="BL210" s="22" t="s">
        <v>234</v>
      </c>
      <c r="BM210" s="22" t="s">
        <v>1104</v>
      </c>
    </row>
    <row r="211" spans="2:51" s="11" customFormat="1" ht="13.5">
      <c r="B211" s="203"/>
      <c r="C211" s="204"/>
      <c r="D211" s="205" t="s">
        <v>159</v>
      </c>
      <c r="E211" s="206" t="s">
        <v>22</v>
      </c>
      <c r="F211" s="207" t="s">
        <v>1105</v>
      </c>
      <c r="G211" s="204"/>
      <c r="H211" s="208">
        <v>13.119</v>
      </c>
      <c r="I211" s="209"/>
      <c r="J211" s="204"/>
      <c r="K211" s="204"/>
      <c r="L211" s="210"/>
      <c r="M211" s="211"/>
      <c r="N211" s="212"/>
      <c r="O211" s="212"/>
      <c r="P211" s="212"/>
      <c r="Q211" s="212"/>
      <c r="R211" s="212"/>
      <c r="S211" s="212"/>
      <c r="T211" s="213"/>
      <c r="AT211" s="214" t="s">
        <v>159</v>
      </c>
      <c r="AU211" s="214" t="s">
        <v>84</v>
      </c>
      <c r="AV211" s="11" t="s">
        <v>84</v>
      </c>
      <c r="AW211" s="11" t="s">
        <v>39</v>
      </c>
      <c r="AX211" s="11" t="s">
        <v>24</v>
      </c>
      <c r="AY211" s="214" t="s">
        <v>149</v>
      </c>
    </row>
    <row r="212" spans="2:65" s="1" customFormat="1" ht="22.5" customHeight="1">
      <c r="B212" s="39"/>
      <c r="C212" s="191" t="s">
        <v>450</v>
      </c>
      <c r="D212" s="191" t="s">
        <v>152</v>
      </c>
      <c r="E212" s="192" t="s">
        <v>1106</v>
      </c>
      <c r="F212" s="193" t="s">
        <v>1107</v>
      </c>
      <c r="G212" s="194" t="s">
        <v>181</v>
      </c>
      <c r="H212" s="195">
        <v>13.119</v>
      </c>
      <c r="I212" s="196"/>
      <c r="J212" s="197">
        <f>ROUND(I212*H212,2)</f>
        <v>0</v>
      </c>
      <c r="K212" s="193" t="s">
        <v>156</v>
      </c>
      <c r="L212" s="59"/>
      <c r="M212" s="198" t="s">
        <v>22</v>
      </c>
      <c r="N212" s="199" t="s">
        <v>46</v>
      </c>
      <c r="O212" s="40"/>
      <c r="P212" s="200">
        <f>O212*H212</f>
        <v>0</v>
      </c>
      <c r="Q212" s="200">
        <v>0</v>
      </c>
      <c r="R212" s="200">
        <f>Q212*H212</f>
        <v>0</v>
      </c>
      <c r="S212" s="200">
        <v>0</v>
      </c>
      <c r="T212" s="201">
        <f>S212*H212</f>
        <v>0</v>
      </c>
      <c r="AR212" s="22" t="s">
        <v>234</v>
      </c>
      <c r="AT212" s="22" t="s">
        <v>152</v>
      </c>
      <c r="AU212" s="22" t="s">
        <v>84</v>
      </c>
      <c r="AY212" s="22" t="s">
        <v>149</v>
      </c>
      <c r="BE212" s="202">
        <f>IF(N212="základní",J212,0)</f>
        <v>0</v>
      </c>
      <c r="BF212" s="202">
        <f>IF(N212="snížená",J212,0)</f>
        <v>0</v>
      </c>
      <c r="BG212" s="202">
        <f>IF(N212="zákl. přenesená",J212,0)</f>
        <v>0</v>
      </c>
      <c r="BH212" s="202">
        <f>IF(N212="sníž. přenesená",J212,0)</f>
        <v>0</v>
      </c>
      <c r="BI212" s="202">
        <f>IF(N212="nulová",J212,0)</f>
        <v>0</v>
      </c>
      <c r="BJ212" s="22" t="s">
        <v>24</v>
      </c>
      <c r="BK212" s="202">
        <f>ROUND(I212*H212,2)</f>
        <v>0</v>
      </c>
      <c r="BL212" s="22" t="s">
        <v>234</v>
      </c>
      <c r="BM212" s="22" t="s">
        <v>1108</v>
      </c>
    </row>
    <row r="213" spans="2:65" s="1" customFormat="1" ht="22.5" customHeight="1">
      <c r="B213" s="39"/>
      <c r="C213" s="191" t="s">
        <v>455</v>
      </c>
      <c r="D213" s="191" t="s">
        <v>152</v>
      </c>
      <c r="E213" s="192" t="s">
        <v>688</v>
      </c>
      <c r="F213" s="193" t="s">
        <v>689</v>
      </c>
      <c r="G213" s="194" t="s">
        <v>181</v>
      </c>
      <c r="H213" s="195">
        <v>97.36</v>
      </c>
      <c r="I213" s="196"/>
      <c r="J213" s="197">
        <f>ROUND(I213*H213,2)</f>
        <v>0</v>
      </c>
      <c r="K213" s="193" t="s">
        <v>156</v>
      </c>
      <c r="L213" s="59"/>
      <c r="M213" s="198" t="s">
        <v>22</v>
      </c>
      <c r="N213" s="199" t="s">
        <v>46</v>
      </c>
      <c r="O213" s="40"/>
      <c r="P213" s="200">
        <f>O213*H213</f>
        <v>0</v>
      </c>
      <c r="Q213" s="200">
        <v>0.0002</v>
      </c>
      <c r="R213" s="200">
        <f>Q213*H213</f>
        <v>0.019472</v>
      </c>
      <c r="S213" s="200">
        <v>0</v>
      </c>
      <c r="T213" s="201">
        <f>S213*H213</f>
        <v>0</v>
      </c>
      <c r="AR213" s="22" t="s">
        <v>234</v>
      </c>
      <c r="AT213" s="22" t="s">
        <v>152</v>
      </c>
      <c r="AU213" s="22" t="s">
        <v>84</v>
      </c>
      <c r="AY213" s="22" t="s">
        <v>149</v>
      </c>
      <c r="BE213" s="202">
        <f>IF(N213="základní",J213,0)</f>
        <v>0</v>
      </c>
      <c r="BF213" s="202">
        <f>IF(N213="snížená",J213,0)</f>
        <v>0</v>
      </c>
      <c r="BG213" s="202">
        <f>IF(N213="zákl. přenesená",J213,0)</f>
        <v>0</v>
      </c>
      <c r="BH213" s="202">
        <f>IF(N213="sníž. přenesená",J213,0)</f>
        <v>0</v>
      </c>
      <c r="BI213" s="202">
        <f>IF(N213="nulová",J213,0)</f>
        <v>0</v>
      </c>
      <c r="BJ213" s="22" t="s">
        <v>24</v>
      </c>
      <c r="BK213" s="202">
        <f>ROUND(I213*H213,2)</f>
        <v>0</v>
      </c>
      <c r="BL213" s="22" t="s">
        <v>234</v>
      </c>
      <c r="BM213" s="22" t="s">
        <v>1109</v>
      </c>
    </row>
    <row r="214" spans="2:51" s="11" customFormat="1" ht="13.5">
      <c r="B214" s="203"/>
      <c r="C214" s="204"/>
      <c r="D214" s="205" t="s">
        <v>159</v>
      </c>
      <c r="E214" s="206" t="s">
        <v>22</v>
      </c>
      <c r="F214" s="207" t="s">
        <v>1110</v>
      </c>
      <c r="G214" s="204"/>
      <c r="H214" s="208">
        <v>97.36</v>
      </c>
      <c r="I214" s="209"/>
      <c r="J214" s="204"/>
      <c r="K214" s="204"/>
      <c r="L214" s="210"/>
      <c r="M214" s="211"/>
      <c r="N214" s="212"/>
      <c r="O214" s="212"/>
      <c r="P214" s="212"/>
      <c r="Q214" s="212"/>
      <c r="R214" s="212"/>
      <c r="S214" s="212"/>
      <c r="T214" s="213"/>
      <c r="AT214" s="214" t="s">
        <v>159</v>
      </c>
      <c r="AU214" s="214" t="s">
        <v>84</v>
      </c>
      <c r="AV214" s="11" t="s">
        <v>84</v>
      </c>
      <c r="AW214" s="11" t="s">
        <v>39</v>
      </c>
      <c r="AX214" s="11" t="s">
        <v>24</v>
      </c>
      <c r="AY214" s="214" t="s">
        <v>149</v>
      </c>
    </row>
    <row r="215" spans="2:65" s="1" customFormat="1" ht="31.5" customHeight="1">
      <c r="B215" s="39"/>
      <c r="C215" s="191" t="s">
        <v>459</v>
      </c>
      <c r="D215" s="191" t="s">
        <v>152</v>
      </c>
      <c r="E215" s="192" t="s">
        <v>886</v>
      </c>
      <c r="F215" s="193" t="s">
        <v>887</v>
      </c>
      <c r="G215" s="194" t="s">
        <v>181</v>
      </c>
      <c r="H215" s="195">
        <v>97.36</v>
      </c>
      <c r="I215" s="196"/>
      <c r="J215" s="197">
        <f>ROUND(I215*H215,2)</f>
        <v>0</v>
      </c>
      <c r="K215" s="193" t="s">
        <v>156</v>
      </c>
      <c r="L215" s="59"/>
      <c r="M215" s="198" t="s">
        <v>22</v>
      </c>
      <c r="N215" s="199" t="s">
        <v>46</v>
      </c>
      <c r="O215" s="40"/>
      <c r="P215" s="200">
        <f>O215*H215</f>
        <v>0</v>
      </c>
      <c r="Q215" s="200">
        <v>0.00029</v>
      </c>
      <c r="R215" s="200">
        <f>Q215*H215</f>
        <v>0.0282344</v>
      </c>
      <c r="S215" s="200">
        <v>0</v>
      </c>
      <c r="T215" s="201">
        <f>S215*H215</f>
        <v>0</v>
      </c>
      <c r="AR215" s="22" t="s">
        <v>234</v>
      </c>
      <c r="AT215" s="22" t="s">
        <v>152</v>
      </c>
      <c r="AU215" s="22" t="s">
        <v>84</v>
      </c>
      <c r="AY215" s="22" t="s">
        <v>149</v>
      </c>
      <c r="BE215" s="202">
        <f>IF(N215="základní",J215,0)</f>
        <v>0</v>
      </c>
      <c r="BF215" s="202">
        <f>IF(N215="snížená",J215,0)</f>
        <v>0</v>
      </c>
      <c r="BG215" s="202">
        <f>IF(N215="zákl. přenesená",J215,0)</f>
        <v>0</v>
      </c>
      <c r="BH215" s="202">
        <f>IF(N215="sníž. přenesená",J215,0)</f>
        <v>0</v>
      </c>
      <c r="BI215" s="202">
        <f>IF(N215="nulová",J215,0)</f>
        <v>0</v>
      </c>
      <c r="BJ215" s="22" t="s">
        <v>24</v>
      </c>
      <c r="BK215" s="202">
        <f>ROUND(I215*H215,2)</f>
        <v>0</v>
      </c>
      <c r="BL215" s="22" t="s">
        <v>234</v>
      </c>
      <c r="BM215" s="22" t="s">
        <v>1111</v>
      </c>
    </row>
    <row r="216" spans="2:63" s="10" customFormat="1" ht="37.35" customHeight="1">
      <c r="B216" s="174"/>
      <c r="C216" s="175"/>
      <c r="D216" s="176" t="s">
        <v>74</v>
      </c>
      <c r="E216" s="177" t="s">
        <v>268</v>
      </c>
      <c r="F216" s="177" t="s">
        <v>696</v>
      </c>
      <c r="G216" s="175"/>
      <c r="H216" s="175"/>
      <c r="I216" s="178"/>
      <c r="J216" s="179">
        <f>BK216</f>
        <v>0</v>
      </c>
      <c r="K216" s="175"/>
      <c r="L216" s="180"/>
      <c r="M216" s="181"/>
      <c r="N216" s="182"/>
      <c r="O216" s="182"/>
      <c r="P216" s="183">
        <f>P217</f>
        <v>0</v>
      </c>
      <c r="Q216" s="182"/>
      <c r="R216" s="183">
        <f>R217</f>
        <v>0</v>
      </c>
      <c r="S216" s="182"/>
      <c r="T216" s="184">
        <f>T217</f>
        <v>0</v>
      </c>
      <c r="AR216" s="185" t="s">
        <v>150</v>
      </c>
      <c r="AT216" s="186" t="s">
        <v>74</v>
      </c>
      <c r="AU216" s="186" t="s">
        <v>75</v>
      </c>
      <c r="AY216" s="185" t="s">
        <v>149</v>
      </c>
      <c r="BK216" s="187">
        <f>BK217</f>
        <v>0</v>
      </c>
    </row>
    <row r="217" spans="2:63" s="10" customFormat="1" ht="19.9" customHeight="1">
      <c r="B217" s="174"/>
      <c r="C217" s="175"/>
      <c r="D217" s="188" t="s">
        <v>74</v>
      </c>
      <c r="E217" s="189" t="s">
        <v>697</v>
      </c>
      <c r="F217" s="189" t="s">
        <v>698</v>
      </c>
      <c r="G217" s="175"/>
      <c r="H217" s="175"/>
      <c r="I217" s="178"/>
      <c r="J217" s="190">
        <f>BK217</f>
        <v>0</v>
      </c>
      <c r="K217" s="175"/>
      <c r="L217" s="180"/>
      <c r="M217" s="181"/>
      <c r="N217" s="182"/>
      <c r="O217" s="182"/>
      <c r="P217" s="183">
        <f>P218</f>
        <v>0</v>
      </c>
      <c r="Q217" s="182"/>
      <c r="R217" s="183">
        <f>R218</f>
        <v>0</v>
      </c>
      <c r="S217" s="182"/>
      <c r="T217" s="184">
        <f>T218</f>
        <v>0</v>
      </c>
      <c r="AR217" s="185" t="s">
        <v>150</v>
      </c>
      <c r="AT217" s="186" t="s">
        <v>74</v>
      </c>
      <c r="AU217" s="186" t="s">
        <v>24</v>
      </c>
      <c r="AY217" s="185" t="s">
        <v>149</v>
      </c>
      <c r="BK217" s="187">
        <f>BK218</f>
        <v>0</v>
      </c>
    </row>
    <row r="218" spans="2:65" s="1" customFormat="1" ht="22.5" customHeight="1">
      <c r="B218" s="39"/>
      <c r="C218" s="191" t="s">
        <v>462</v>
      </c>
      <c r="D218" s="191" t="s">
        <v>152</v>
      </c>
      <c r="E218" s="192" t="s">
        <v>700</v>
      </c>
      <c r="F218" s="193" t="s">
        <v>1112</v>
      </c>
      <c r="G218" s="194" t="s">
        <v>1055</v>
      </c>
      <c r="H218" s="195">
        <v>1</v>
      </c>
      <c r="I218" s="196"/>
      <c r="J218" s="197">
        <f>ROUND(I218*H218,2)</f>
        <v>0</v>
      </c>
      <c r="K218" s="193" t="s">
        <v>22</v>
      </c>
      <c r="L218" s="59"/>
      <c r="M218" s="198" t="s">
        <v>22</v>
      </c>
      <c r="N218" s="241" t="s">
        <v>46</v>
      </c>
      <c r="O218" s="242"/>
      <c r="P218" s="243">
        <f>O218*H218</f>
        <v>0</v>
      </c>
      <c r="Q218" s="243">
        <v>0</v>
      </c>
      <c r="R218" s="243">
        <f>Q218*H218</f>
        <v>0</v>
      </c>
      <c r="S218" s="243">
        <v>0</v>
      </c>
      <c r="T218" s="244">
        <f>S218*H218</f>
        <v>0</v>
      </c>
      <c r="AR218" s="22" t="s">
        <v>462</v>
      </c>
      <c r="AT218" s="22" t="s">
        <v>152</v>
      </c>
      <c r="AU218" s="22" t="s">
        <v>84</v>
      </c>
      <c r="AY218" s="22" t="s">
        <v>149</v>
      </c>
      <c r="BE218" s="202">
        <f>IF(N218="základní",J218,0)</f>
        <v>0</v>
      </c>
      <c r="BF218" s="202">
        <f>IF(N218="snížená",J218,0)</f>
        <v>0</v>
      </c>
      <c r="BG218" s="202">
        <f>IF(N218="zákl. přenesená",J218,0)</f>
        <v>0</v>
      </c>
      <c r="BH218" s="202">
        <f>IF(N218="sníž. přenesená",J218,0)</f>
        <v>0</v>
      </c>
      <c r="BI218" s="202">
        <f>IF(N218="nulová",J218,0)</f>
        <v>0</v>
      </c>
      <c r="BJ218" s="22" t="s">
        <v>24</v>
      </c>
      <c r="BK218" s="202">
        <f>ROUND(I218*H218,2)</f>
        <v>0</v>
      </c>
      <c r="BL218" s="22" t="s">
        <v>462</v>
      </c>
      <c r="BM218" s="22" t="s">
        <v>1113</v>
      </c>
    </row>
    <row r="219" spans="2:12" s="1" customFormat="1" ht="6.95" customHeight="1">
      <c r="B219" s="54"/>
      <c r="C219" s="55"/>
      <c r="D219" s="55"/>
      <c r="E219" s="55"/>
      <c r="F219" s="55"/>
      <c r="G219" s="55"/>
      <c r="H219" s="55"/>
      <c r="I219" s="137"/>
      <c r="J219" s="55"/>
      <c r="K219" s="55"/>
      <c r="L219" s="59"/>
    </row>
  </sheetData>
  <sheetProtection password="CC35" sheet="1" objects="1" scenarios="1" formatCells="0" formatColumns="0" formatRows="0" sort="0" autoFilter="0"/>
  <autoFilter ref="C94:K218"/>
  <mergeCells count="9">
    <mergeCell ref="E85:H85"/>
    <mergeCell ref="E87:H87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94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48" customWidth="1"/>
    <col min="2" max="2" width="1.66796875" style="248" customWidth="1"/>
    <col min="3" max="4" width="5" style="248" customWidth="1"/>
    <col min="5" max="5" width="11.66015625" style="248" customWidth="1"/>
    <col min="6" max="6" width="9.16015625" style="248" customWidth="1"/>
    <col min="7" max="7" width="5" style="248" customWidth="1"/>
    <col min="8" max="8" width="77.83203125" style="248" customWidth="1"/>
    <col min="9" max="10" width="20" style="248" customWidth="1"/>
    <col min="11" max="11" width="1.66796875" style="248" customWidth="1"/>
  </cols>
  <sheetData>
    <row r="1" ht="37.5" customHeight="1"/>
    <row r="2" spans="2:11" ht="7.5" customHeight="1">
      <c r="B2" s="249"/>
      <c r="C2" s="250"/>
      <c r="D2" s="250"/>
      <c r="E2" s="250"/>
      <c r="F2" s="250"/>
      <c r="G2" s="250"/>
      <c r="H2" s="250"/>
      <c r="I2" s="250"/>
      <c r="J2" s="250"/>
      <c r="K2" s="251"/>
    </row>
    <row r="3" spans="2:11" s="13" customFormat="1" ht="45" customHeight="1">
      <c r="B3" s="252"/>
      <c r="C3" s="375" t="s">
        <v>1114</v>
      </c>
      <c r="D3" s="375"/>
      <c r="E3" s="375"/>
      <c r="F3" s="375"/>
      <c r="G3" s="375"/>
      <c r="H3" s="375"/>
      <c r="I3" s="375"/>
      <c r="J3" s="375"/>
      <c r="K3" s="253"/>
    </row>
    <row r="4" spans="2:11" ht="25.5" customHeight="1">
      <c r="B4" s="254"/>
      <c r="C4" s="379" t="s">
        <v>1115</v>
      </c>
      <c r="D4" s="379"/>
      <c r="E4" s="379"/>
      <c r="F4" s="379"/>
      <c r="G4" s="379"/>
      <c r="H4" s="379"/>
      <c r="I4" s="379"/>
      <c r="J4" s="379"/>
      <c r="K4" s="255"/>
    </row>
    <row r="5" spans="2:11" ht="5.25" customHeight="1">
      <c r="B5" s="254"/>
      <c r="C5" s="256"/>
      <c r="D5" s="256"/>
      <c r="E5" s="256"/>
      <c r="F5" s="256"/>
      <c r="G5" s="256"/>
      <c r="H5" s="256"/>
      <c r="I5" s="256"/>
      <c r="J5" s="256"/>
      <c r="K5" s="255"/>
    </row>
    <row r="6" spans="2:11" ht="15" customHeight="1">
      <c r="B6" s="254"/>
      <c r="C6" s="378" t="s">
        <v>1116</v>
      </c>
      <c r="D6" s="378"/>
      <c r="E6" s="378"/>
      <c r="F6" s="378"/>
      <c r="G6" s="378"/>
      <c r="H6" s="378"/>
      <c r="I6" s="378"/>
      <c r="J6" s="378"/>
      <c r="K6" s="255"/>
    </row>
    <row r="7" spans="2:11" ht="15" customHeight="1">
      <c r="B7" s="258"/>
      <c r="C7" s="378" t="s">
        <v>1117</v>
      </c>
      <c r="D7" s="378"/>
      <c r="E7" s="378"/>
      <c r="F7" s="378"/>
      <c r="G7" s="378"/>
      <c r="H7" s="378"/>
      <c r="I7" s="378"/>
      <c r="J7" s="378"/>
      <c r="K7" s="255"/>
    </row>
    <row r="8" spans="2:11" ht="12.75" customHeight="1">
      <c r="B8" s="258"/>
      <c r="C8" s="257"/>
      <c r="D8" s="257"/>
      <c r="E8" s="257"/>
      <c r="F8" s="257"/>
      <c r="G8" s="257"/>
      <c r="H8" s="257"/>
      <c r="I8" s="257"/>
      <c r="J8" s="257"/>
      <c r="K8" s="255"/>
    </row>
    <row r="9" spans="2:11" ht="15" customHeight="1">
      <c r="B9" s="258"/>
      <c r="C9" s="378" t="s">
        <v>1118</v>
      </c>
      <c r="D9" s="378"/>
      <c r="E9" s="378"/>
      <c r="F9" s="378"/>
      <c r="G9" s="378"/>
      <c r="H9" s="378"/>
      <c r="I9" s="378"/>
      <c r="J9" s="378"/>
      <c r="K9" s="255"/>
    </row>
    <row r="10" spans="2:11" ht="15" customHeight="1">
      <c r="B10" s="258"/>
      <c r="C10" s="257"/>
      <c r="D10" s="378" t="s">
        <v>1119</v>
      </c>
      <c r="E10" s="378"/>
      <c r="F10" s="378"/>
      <c r="G10" s="378"/>
      <c r="H10" s="378"/>
      <c r="I10" s="378"/>
      <c r="J10" s="378"/>
      <c r="K10" s="255"/>
    </row>
    <row r="11" spans="2:11" ht="15" customHeight="1">
      <c r="B11" s="258"/>
      <c r="C11" s="259"/>
      <c r="D11" s="378" t="s">
        <v>1120</v>
      </c>
      <c r="E11" s="378"/>
      <c r="F11" s="378"/>
      <c r="G11" s="378"/>
      <c r="H11" s="378"/>
      <c r="I11" s="378"/>
      <c r="J11" s="378"/>
      <c r="K11" s="255"/>
    </row>
    <row r="12" spans="2:11" ht="12.75" customHeight="1">
      <c r="B12" s="258"/>
      <c r="C12" s="259"/>
      <c r="D12" s="259"/>
      <c r="E12" s="259"/>
      <c r="F12" s="259"/>
      <c r="G12" s="259"/>
      <c r="H12" s="259"/>
      <c r="I12" s="259"/>
      <c r="J12" s="259"/>
      <c r="K12" s="255"/>
    </row>
    <row r="13" spans="2:11" ht="15" customHeight="1">
      <c r="B13" s="258"/>
      <c r="C13" s="259"/>
      <c r="D13" s="378" t="s">
        <v>1121</v>
      </c>
      <c r="E13" s="378"/>
      <c r="F13" s="378"/>
      <c r="G13" s="378"/>
      <c r="H13" s="378"/>
      <c r="I13" s="378"/>
      <c r="J13" s="378"/>
      <c r="K13" s="255"/>
    </row>
    <row r="14" spans="2:11" ht="15" customHeight="1">
      <c r="B14" s="258"/>
      <c r="C14" s="259"/>
      <c r="D14" s="378" t="s">
        <v>1122</v>
      </c>
      <c r="E14" s="378"/>
      <c r="F14" s="378"/>
      <c r="G14" s="378"/>
      <c r="H14" s="378"/>
      <c r="I14" s="378"/>
      <c r="J14" s="378"/>
      <c r="K14" s="255"/>
    </row>
    <row r="15" spans="2:11" ht="15" customHeight="1">
      <c r="B15" s="258"/>
      <c r="C15" s="259"/>
      <c r="D15" s="378" t="s">
        <v>1123</v>
      </c>
      <c r="E15" s="378"/>
      <c r="F15" s="378"/>
      <c r="G15" s="378"/>
      <c r="H15" s="378"/>
      <c r="I15" s="378"/>
      <c r="J15" s="378"/>
      <c r="K15" s="255"/>
    </row>
    <row r="16" spans="2:11" ht="15" customHeight="1">
      <c r="B16" s="258"/>
      <c r="C16" s="259"/>
      <c r="D16" s="259"/>
      <c r="E16" s="260" t="s">
        <v>82</v>
      </c>
      <c r="F16" s="378" t="s">
        <v>1124</v>
      </c>
      <c r="G16" s="378"/>
      <c r="H16" s="378"/>
      <c r="I16" s="378"/>
      <c r="J16" s="378"/>
      <c r="K16" s="255"/>
    </row>
    <row r="17" spans="2:11" ht="15" customHeight="1">
      <c r="B17" s="258"/>
      <c r="C17" s="259"/>
      <c r="D17" s="259"/>
      <c r="E17" s="260" t="s">
        <v>1125</v>
      </c>
      <c r="F17" s="378" t="s">
        <v>1126</v>
      </c>
      <c r="G17" s="378"/>
      <c r="H17" s="378"/>
      <c r="I17" s="378"/>
      <c r="J17" s="378"/>
      <c r="K17" s="255"/>
    </row>
    <row r="18" spans="2:11" ht="15" customHeight="1">
      <c r="B18" s="258"/>
      <c r="C18" s="259"/>
      <c r="D18" s="259"/>
      <c r="E18" s="260" t="s">
        <v>1127</v>
      </c>
      <c r="F18" s="378" t="s">
        <v>1128</v>
      </c>
      <c r="G18" s="378"/>
      <c r="H18" s="378"/>
      <c r="I18" s="378"/>
      <c r="J18" s="378"/>
      <c r="K18" s="255"/>
    </row>
    <row r="19" spans="2:11" ht="15" customHeight="1">
      <c r="B19" s="258"/>
      <c r="C19" s="259"/>
      <c r="D19" s="259"/>
      <c r="E19" s="260" t="s">
        <v>1129</v>
      </c>
      <c r="F19" s="378" t="s">
        <v>1130</v>
      </c>
      <c r="G19" s="378"/>
      <c r="H19" s="378"/>
      <c r="I19" s="378"/>
      <c r="J19" s="378"/>
      <c r="K19" s="255"/>
    </row>
    <row r="20" spans="2:11" ht="15" customHeight="1">
      <c r="B20" s="258"/>
      <c r="C20" s="259"/>
      <c r="D20" s="259"/>
      <c r="E20" s="260" t="s">
        <v>1131</v>
      </c>
      <c r="F20" s="378" t="s">
        <v>1132</v>
      </c>
      <c r="G20" s="378"/>
      <c r="H20" s="378"/>
      <c r="I20" s="378"/>
      <c r="J20" s="378"/>
      <c r="K20" s="255"/>
    </row>
    <row r="21" spans="2:11" ht="15" customHeight="1">
      <c r="B21" s="258"/>
      <c r="C21" s="259"/>
      <c r="D21" s="259"/>
      <c r="E21" s="260" t="s">
        <v>1133</v>
      </c>
      <c r="F21" s="378" t="s">
        <v>1134</v>
      </c>
      <c r="G21" s="378"/>
      <c r="H21" s="378"/>
      <c r="I21" s="378"/>
      <c r="J21" s="378"/>
      <c r="K21" s="255"/>
    </row>
    <row r="22" spans="2:11" ht="12.75" customHeight="1">
      <c r="B22" s="258"/>
      <c r="C22" s="259"/>
      <c r="D22" s="259"/>
      <c r="E22" s="259"/>
      <c r="F22" s="259"/>
      <c r="G22" s="259"/>
      <c r="H22" s="259"/>
      <c r="I22" s="259"/>
      <c r="J22" s="259"/>
      <c r="K22" s="255"/>
    </row>
    <row r="23" spans="2:11" ht="15" customHeight="1">
      <c r="B23" s="258"/>
      <c r="C23" s="378" t="s">
        <v>1135</v>
      </c>
      <c r="D23" s="378"/>
      <c r="E23" s="378"/>
      <c r="F23" s="378"/>
      <c r="G23" s="378"/>
      <c r="H23" s="378"/>
      <c r="I23" s="378"/>
      <c r="J23" s="378"/>
      <c r="K23" s="255"/>
    </row>
    <row r="24" spans="2:11" ht="15" customHeight="1">
      <c r="B24" s="258"/>
      <c r="C24" s="378" t="s">
        <v>1136</v>
      </c>
      <c r="D24" s="378"/>
      <c r="E24" s="378"/>
      <c r="F24" s="378"/>
      <c r="G24" s="378"/>
      <c r="H24" s="378"/>
      <c r="I24" s="378"/>
      <c r="J24" s="378"/>
      <c r="K24" s="255"/>
    </row>
    <row r="25" spans="2:11" ht="15" customHeight="1">
      <c r="B25" s="258"/>
      <c r="C25" s="257"/>
      <c r="D25" s="378" t="s">
        <v>1137</v>
      </c>
      <c r="E25" s="378"/>
      <c r="F25" s="378"/>
      <c r="G25" s="378"/>
      <c r="H25" s="378"/>
      <c r="I25" s="378"/>
      <c r="J25" s="378"/>
      <c r="K25" s="255"/>
    </row>
    <row r="26" spans="2:11" ht="15" customHeight="1">
      <c r="B26" s="258"/>
      <c r="C26" s="259"/>
      <c r="D26" s="378" t="s">
        <v>1138</v>
      </c>
      <c r="E26" s="378"/>
      <c r="F26" s="378"/>
      <c r="G26" s="378"/>
      <c r="H26" s="378"/>
      <c r="I26" s="378"/>
      <c r="J26" s="378"/>
      <c r="K26" s="255"/>
    </row>
    <row r="27" spans="2:11" ht="12.75" customHeight="1">
      <c r="B27" s="258"/>
      <c r="C27" s="259"/>
      <c r="D27" s="259"/>
      <c r="E27" s="259"/>
      <c r="F27" s="259"/>
      <c r="G27" s="259"/>
      <c r="H27" s="259"/>
      <c r="I27" s="259"/>
      <c r="J27" s="259"/>
      <c r="K27" s="255"/>
    </row>
    <row r="28" spans="2:11" ht="15" customHeight="1">
      <c r="B28" s="258"/>
      <c r="C28" s="259"/>
      <c r="D28" s="378" t="s">
        <v>1139</v>
      </c>
      <c r="E28" s="378"/>
      <c r="F28" s="378"/>
      <c r="G28" s="378"/>
      <c r="H28" s="378"/>
      <c r="I28" s="378"/>
      <c r="J28" s="378"/>
      <c r="K28" s="255"/>
    </row>
    <row r="29" spans="2:11" ht="15" customHeight="1">
      <c r="B29" s="258"/>
      <c r="C29" s="259"/>
      <c r="D29" s="378" t="s">
        <v>1140</v>
      </c>
      <c r="E29" s="378"/>
      <c r="F29" s="378"/>
      <c r="G29" s="378"/>
      <c r="H29" s="378"/>
      <c r="I29" s="378"/>
      <c r="J29" s="378"/>
      <c r="K29" s="255"/>
    </row>
    <row r="30" spans="2:11" ht="12.75" customHeight="1">
      <c r="B30" s="258"/>
      <c r="C30" s="259"/>
      <c r="D30" s="259"/>
      <c r="E30" s="259"/>
      <c r="F30" s="259"/>
      <c r="G30" s="259"/>
      <c r="H30" s="259"/>
      <c r="I30" s="259"/>
      <c r="J30" s="259"/>
      <c r="K30" s="255"/>
    </row>
    <row r="31" spans="2:11" ht="15" customHeight="1">
      <c r="B31" s="258"/>
      <c r="C31" s="259"/>
      <c r="D31" s="378" t="s">
        <v>1141</v>
      </c>
      <c r="E31" s="378"/>
      <c r="F31" s="378"/>
      <c r="G31" s="378"/>
      <c r="H31" s="378"/>
      <c r="I31" s="378"/>
      <c r="J31" s="378"/>
      <c r="K31" s="255"/>
    </row>
    <row r="32" spans="2:11" ht="15" customHeight="1">
      <c r="B32" s="258"/>
      <c r="C32" s="259"/>
      <c r="D32" s="378" t="s">
        <v>1142</v>
      </c>
      <c r="E32" s="378"/>
      <c r="F32" s="378"/>
      <c r="G32" s="378"/>
      <c r="H32" s="378"/>
      <c r="I32" s="378"/>
      <c r="J32" s="378"/>
      <c r="K32" s="255"/>
    </row>
    <row r="33" spans="2:11" ht="15" customHeight="1">
      <c r="B33" s="258"/>
      <c r="C33" s="259"/>
      <c r="D33" s="378" t="s">
        <v>1143</v>
      </c>
      <c r="E33" s="378"/>
      <c r="F33" s="378"/>
      <c r="G33" s="378"/>
      <c r="H33" s="378"/>
      <c r="I33" s="378"/>
      <c r="J33" s="378"/>
      <c r="K33" s="255"/>
    </row>
    <row r="34" spans="2:11" ht="15" customHeight="1">
      <c r="B34" s="258"/>
      <c r="C34" s="259"/>
      <c r="D34" s="257"/>
      <c r="E34" s="261" t="s">
        <v>134</v>
      </c>
      <c r="F34" s="257"/>
      <c r="G34" s="378" t="s">
        <v>1144</v>
      </c>
      <c r="H34" s="378"/>
      <c r="I34" s="378"/>
      <c r="J34" s="378"/>
      <c r="K34" s="255"/>
    </row>
    <row r="35" spans="2:11" ht="30.75" customHeight="1">
      <c r="B35" s="258"/>
      <c r="C35" s="259"/>
      <c r="D35" s="257"/>
      <c r="E35" s="261" t="s">
        <v>1145</v>
      </c>
      <c r="F35" s="257"/>
      <c r="G35" s="378" t="s">
        <v>1146</v>
      </c>
      <c r="H35" s="378"/>
      <c r="I35" s="378"/>
      <c r="J35" s="378"/>
      <c r="K35" s="255"/>
    </row>
    <row r="36" spans="2:11" ht="15" customHeight="1">
      <c r="B36" s="258"/>
      <c r="C36" s="259"/>
      <c r="D36" s="257"/>
      <c r="E36" s="261" t="s">
        <v>56</v>
      </c>
      <c r="F36" s="257"/>
      <c r="G36" s="378" t="s">
        <v>1147</v>
      </c>
      <c r="H36" s="378"/>
      <c r="I36" s="378"/>
      <c r="J36" s="378"/>
      <c r="K36" s="255"/>
    </row>
    <row r="37" spans="2:11" ht="15" customHeight="1">
      <c r="B37" s="258"/>
      <c r="C37" s="259"/>
      <c r="D37" s="257"/>
      <c r="E37" s="261" t="s">
        <v>135</v>
      </c>
      <c r="F37" s="257"/>
      <c r="G37" s="378" t="s">
        <v>1148</v>
      </c>
      <c r="H37" s="378"/>
      <c r="I37" s="378"/>
      <c r="J37" s="378"/>
      <c r="K37" s="255"/>
    </row>
    <row r="38" spans="2:11" ht="15" customHeight="1">
      <c r="B38" s="258"/>
      <c r="C38" s="259"/>
      <c r="D38" s="257"/>
      <c r="E38" s="261" t="s">
        <v>136</v>
      </c>
      <c r="F38" s="257"/>
      <c r="G38" s="378" t="s">
        <v>1149</v>
      </c>
      <c r="H38" s="378"/>
      <c r="I38" s="378"/>
      <c r="J38" s="378"/>
      <c r="K38" s="255"/>
    </row>
    <row r="39" spans="2:11" ht="15" customHeight="1">
      <c r="B39" s="258"/>
      <c r="C39" s="259"/>
      <c r="D39" s="257"/>
      <c r="E39" s="261" t="s">
        <v>137</v>
      </c>
      <c r="F39" s="257"/>
      <c r="G39" s="378" t="s">
        <v>1150</v>
      </c>
      <c r="H39" s="378"/>
      <c r="I39" s="378"/>
      <c r="J39" s="378"/>
      <c r="K39" s="255"/>
    </row>
    <row r="40" spans="2:11" ht="15" customHeight="1">
      <c r="B40" s="258"/>
      <c r="C40" s="259"/>
      <c r="D40" s="257"/>
      <c r="E40" s="261" t="s">
        <v>1151</v>
      </c>
      <c r="F40" s="257"/>
      <c r="G40" s="378" t="s">
        <v>1152</v>
      </c>
      <c r="H40" s="378"/>
      <c r="I40" s="378"/>
      <c r="J40" s="378"/>
      <c r="K40" s="255"/>
    </row>
    <row r="41" spans="2:11" ht="15" customHeight="1">
      <c r="B41" s="258"/>
      <c r="C41" s="259"/>
      <c r="D41" s="257"/>
      <c r="E41" s="261"/>
      <c r="F41" s="257"/>
      <c r="G41" s="378" t="s">
        <v>1153</v>
      </c>
      <c r="H41" s="378"/>
      <c r="I41" s="378"/>
      <c r="J41" s="378"/>
      <c r="K41" s="255"/>
    </row>
    <row r="42" spans="2:11" ht="15" customHeight="1">
      <c r="B42" s="258"/>
      <c r="C42" s="259"/>
      <c r="D42" s="257"/>
      <c r="E42" s="261" t="s">
        <v>1154</v>
      </c>
      <c r="F42" s="257"/>
      <c r="G42" s="378" t="s">
        <v>1155</v>
      </c>
      <c r="H42" s="378"/>
      <c r="I42" s="378"/>
      <c r="J42" s="378"/>
      <c r="K42" s="255"/>
    </row>
    <row r="43" spans="2:11" ht="15" customHeight="1">
      <c r="B43" s="258"/>
      <c r="C43" s="259"/>
      <c r="D43" s="257"/>
      <c r="E43" s="261" t="s">
        <v>139</v>
      </c>
      <c r="F43" s="257"/>
      <c r="G43" s="378" t="s">
        <v>1156</v>
      </c>
      <c r="H43" s="378"/>
      <c r="I43" s="378"/>
      <c r="J43" s="378"/>
      <c r="K43" s="255"/>
    </row>
    <row r="44" spans="2:11" ht="12.75" customHeight="1">
      <c r="B44" s="258"/>
      <c r="C44" s="259"/>
      <c r="D44" s="257"/>
      <c r="E44" s="257"/>
      <c r="F44" s="257"/>
      <c r="G44" s="257"/>
      <c r="H44" s="257"/>
      <c r="I44" s="257"/>
      <c r="J44" s="257"/>
      <c r="K44" s="255"/>
    </row>
    <row r="45" spans="2:11" ht="15" customHeight="1">
      <c r="B45" s="258"/>
      <c r="C45" s="259"/>
      <c r="D45" s="378" t="s">
        <v>1157</v>
      </c>
      <c r="E45" s="378"/>
      <c r="F45" s="378"/>
      <c r="G45" s="378"/>
      <c r="H45" s="378"/>
      <c r="I45" s="378"/>
      <c r="J45" s="378"/>
      <c r="K45" s="255"/>
    </row>
    <row r="46" spans="2:11" ht="15" customHeight="1">
      <c r="B46" s="258"/>
      <c r="C46" s="259"/>
      <c r="D46" s="259"/>
      <c r="E46" s="378" t="s">
        <v>1158</v>
      </c>
      <c r="F46" s="378"/>
      <c r="G46" s="378"/>
      <c r="H46" s="378"/>
      <c r="I46" s="378"/>
      <c r="J46" s="378"/>
      <c r="K46" s="255"/>
    </row>
    <row r="47" spans="2:11" ht="15" customHeight="1">
      <c r="B47" s="258"/>
      <c r="C47" s="259"/>
      <c r="D47" s="259"/>
      <c r="E47" s="378" t="s">
        <v>1159</v>
      </c>
      <c r="F47" s="378"/>
      <c r="G47" s="378"/>
      <c r="H47" s="378"/>
      <c r="I47" s="378"/>
      <c r="J47" s="378"/>
      <c r="K47" s="255"/>
    </row>
    <row r="48" spans="2:11" ht="15" customHeight="1">
      <c r="B48" s="258"/>
      <c r="C48" s="259"/>
      <c r="D48" s="259"/>
      <c r="E48" s="378" t="s">
        <v>1160</v>
      </c>
      <c r="F48" s="378"/>
      <c r="G48" s="378"/>
      <c r="H48" s="378"/>
      <c r="I48" s="378"/>
      <c r="J48" s="378"/>
      <c r="K48" s="255"/>
    </row>
    <row r="49" spans="2:11" ht="15" customHeight="1">
      <c r="B49" s="258"/>
      <c r="C49" s="259"/>
      <c r="D49" s="378" t="s">
        <v>1161</v>
      </c>
      <c r="E49" s="378"/>
      <c r="F49" s="378"/>
      <c r="G49" s="378"/>
      <c r="H49" s="378"/>
      <c r="I49" s="378"/>
      <c r="J49" s="378"/>
      <c r="K49" s="255"/>
    </row>
    <row r="50" spans="2:11" ht="25.5" customHeight="1">
      <c r="B50" s="254"/>
      <c r="C50" s="379" t="s">
        <v>1162</v>
      </c>
      <c r="D50" s="379"/>
      <c r="E50" s="379"/>
      <c r="F50" s="379"/>
      <c r="G50" s="379"/>
      <c r="H50" s="379"/>
      <c r="I50" s="379"/>
      <c r="J50" s="379"/>
      <c r="K50" s="255"/>
    </row>
    <row r="51" spans="2:11" ht="5.25" customHeight="1">
      <c r="B51" s="254"/>
      <c r="C51" s="256"/>
      <c r="D51" s="256"/>
      <c r="E51" s="256"/>
      <c r="F51" s="256"/>
      <c r="G51" s="256"/>
      <c r="H51" s="256"/>
      <c r="I51" s="256"/>
      <c r="J51" s="256"/>
      <c r="K51" s="255"/>
    </row>
    <row r="52" spans="2:11" ht="15" customHeight="1">
      <c r="B52" s="254"/>
      <c r="C52" s="378" t="s">
        <v>1163</v>
      </c>
      <c r="D52" s="378"/>
      <c r="E52" s="378"/>
      <c r="F52" s="378"/>
      <c r="G52" s="378"/>
      <c r="H52" s="378"/>
      <c r="I52" s="378"/>
      <c r="J52" s="378"/>
      <c r="K52" s="255"/>
    </row>
    <row r="53" spans="2:11" ht="15" customHeight="1">
      <c r="B53" s="254"/>
      <c r="C53" s="378" t="s">
        <v>1164</v>
      </c>
      <c r="D53" s="378"/>
      <c r="E53" s="378"/>
      <c r="F53" s="378"/>
      <c r="G53" s="378"/>
      <c r="H53" s="378"/>
      <c r="I53" s="378"/>
      <c r="J53" s="378"/>
      <c r="K53" s="255"/>
    </row>
    <row r="54" spans="2:11" ht="12.75" customHeight="1">
      <c r="B54" s="254"/>
      <c r="C54" s="257"/>
      <c r="D54" s="257"/>
      <c r="E54" s="257"/>
      <c r="F54" s="257"/>
      <c r="G54" s="257"/>
      <c r="H54" s="257"/>
      <c r="I54" s="257"/>
      <c r="J54" s="257"/>
      <c r="K54" s="255"/>
    </row>
    <row r="55" spans="2:11" ht="15" customHeight="1">
      <c r="B55" s="254"/>
      <c r="C55" s="378" t="s">
        <v>1165</v>
      </c>
      <c r="D55" s="378"/>
      <c r="E55" s="378"/>
      <c r="F55" s="378"/>
      <c r="G55" s="378"/>
      <c r="H55" s="378"/>
      <c r="I55" s="378"/>
      <c r="J55" s="378"/>
      <c r="K55" s="255"/>
    </row>
    <row r="56" spans="2:11" ht="15" customHeight="1">
      <c r="B56" s="254"/>
      <c r="C56" s="259"/>
      <c r="D56" s="378" t="s">
        <v>1166</v>
      </c>
      <c r="E56" s="378"/>
      <c r="F56" s="378"/>
      <c r="G56" s="378"/>
      <c r="H56" s="378"/>
      <c r="I56" s="378"/>
      <c r="J56" s="378"/>
      <c r="K56" s="255"/>
    </row>
    <row r="57" spans="2:11" ht="15" customHeight="1">
      <c r="B57" s="254"/>
      <c r="C57" s="259"/>
      <c r="D57" s="378" t="s">
        <v>1167</v>
      </c>
      <c r="E57" s="378"/>
      <c r="F57" s="378"/>
      <c r="G57" s="378"/>
      <c r="H57" s="378"/>
      <c r="I57" s="378"/>
      <c r="J57" s="378"/>
      <c r="K57" s="255"/>
    </row>
    <row r="58" spans="2:11" ht="15" customHeight="1">
      <c r="B58" s="254"/>
      <c r="C58" s="259"/>
      <c r="D58" s="378" t="s">
        <v>1168</v>
      </c>
      <c r="E58" s="378"/>
      <c r="F58" s="378"/>
      <c r="G58" s="378"/>
      <c r="H58" s="378"/>
      <c r="I58" s="378"/>
      <c r="J58" s="378"/>
      <c r="K58" s="255"/>
    </row>
    <row r="59" spans="2:11" ht="15" customHeight="1">
      <c r="B59" s="254"/>
      <c r="C59" s="259"/>
      <c r="D59" s="378" t="s">
        <v>1169</v>
      </c>
      <c r="E59" s="378"/>
      <c r="F59" s="378"/>
      <c r="G59" s="378"/>
      <c r="H59" s="378"/>
      <c r="I59" s="378"/>
      <c r="J59" s="378"/>
      <c r="K59" s="255"/>
    </row>
    <row r="60" spans="2:11" ht="15" customHeight="1">
      <c r="B60" s="254"/>
      <c r="C60" s="259"/>
      <c r="D60" s="377" t="s">
        <v>1170</v>
      </c>
      <c r="E60" s="377"/>
      <c r="F60" s="377"/>
      <c r="G60" s="377"/>
      <c r="H60" s="377"/>
      <c r="I60" s="377"/>
      <c r="J60" s="377"/>
      <c r="K60" s="255"/>
    </row>
    <row r="61" spans="2:11" ht="15" customHeight="1">
      <c r="B61" s="254"/>
      <c r="C61" s="259"/>
      <c r="D61" s="378" t="s">
        <v>1171</v>
      </c>
      <c r="E61" s="378"/>
      <c r="F61" s="378"/>
      <c r="G61" s="378"/>
      <c r="H61" s="378"/>
      <c r="I61" s="378"/>
      <c r="J61" s="378"/>
      <c r="K61" s="255"/>
    </row>
    <row r="62" spans="2:11" ht="12.75" customHeight="1">
      <c r="B62" s="254"/>
      <c r="C62" s="259"/>
      <c r="D62" s="259"/>
      <c r="E62" s="262"/>
      <c r="F62" s="259"/>
      <c r="G62" s="259"/>
      <c r="H62" s="259"/>
      <c r="I62" s="259"/>
      <c r="J62" s="259"/>
      <c r="K62" s="255"/>
    </row>
    <row r="63" spans="2:11" ht="15" customHeight="1">
      <c r="B63" s="254"/>
      <c r="C63" s="259"/>
      <c r="D63" s="378" t="s">
        <v>1172</v>
      </c>
      <c r="E63" s="378"/>
      <c r="F63" s="378"/>
      <c r="G63" s="378"/>
      <c r="H63" s="378"/>
      <c r="I63" s="378"/>
      <c r="J63" s="378"/>
      <c r="K63" s="255"/>
    </row>
    <row r="64" spans="2:11" ht="15" customHeight="1">
      <c r="B64" s="254"/>
      <c r="C64" s="259"/>
      <c r="D64" s="377" t="s">
        <v>1173</v>
      </c>
      <c r="E64" s="377"/>
      <c r="F64" s="377"/>
      <c r="G64" s="377"/>
      <c r="H64" s="377"/>
      <c r="I64" s="377"/>
      <c r="J64" s="377"/>
      <c r="K64" s="255"/>
    </row>
    <row r="65" spans="2:11" ht="15" customHeight="1">
      <c r="B65" s="254"/>
      <c r="C65" s="259"/>
      <c r="D65" s="378" t="s">
        <v>1174</v>
      </c>
      <c r="E65" s="378"/>
      <c r="F65" s="378"/>
      <c r="G65" s="378"/>
      <c r="H65" s="378"/>
      <c r="I65" s="378"/>
      <c r="J65" s="378"/>
      <c r="K65" s="255"/>
    </row>
    <row r="66" spans="2:11" ht="15" customHeight="1">
      <c r="B66" s="254"/>
      <c r="C66" s="259"/>
      <c r="D66" s="378" t="s">
        <v>1175</v>
      </c>
      <c r="E66" s="378"/>
      <c r="F66" s="378"/>
      <c r="G66" s="378"/>
      <c r="H66" s="378"/>
      <c r="I66" s="378"/>
      <c r="J66" s="378"/>
      <c r="K66" s="255"/>
    </row>
    <row r="67" spans="2:11" ht="15" customHeight="1">
      <c r="B67" s="254"/>
      <c r="C67" s="259"/>
      <c r="D67" s="378" t="s">
        <v>1176</v>
      </c>
      <c r="E67" s="378"/>
      <c r="F67" s="378"/>
      <c r="G67" s="378"/>
      <c r="H67" s="378"/>
      <c r="I67" s="378"/>
      <c r="J67" s="378"/>
      <c r="K67" s="255"/>
    </row>
    <row r="68" spans="2:11" ht="15" customHeight="1">
      <c r="B68" s="254"/>
      <c r="C68" s="259"/>
      <c r="D68" s="378" t="s">
        <v>1177</v>
      </c>
      <c r="E68" s="378"/>
      <c r="F68" s="378"/>
      <c r="G68" s="378"/>
      <c r="H68" s="378"/>
      <c r="I68" s="378"/>
      <c r="J68" s="378"/>
      <c r="K68" s="255"/>
    </row>
    <row r="69" spans="2:11" ht="12.75" customHeight="1">
      <c r="B69" s="263"/>
      <c r="C69" s="264"/>
      <c r="D69" s="264"/>
      <c r="E69" s="264"/>
      <c r="F69" s="264"/>
      <c r="G69" s="264"/>
      <c r="H69" s="264"/>
      <c r="I69" s="264"/>
      <c r="J69" s="264"/>
      <c r="K69" s="265"/>
    </row>
    <row r="70" spans="2:11" ht="18.75" customHeight="1">
      <c r="B70" s="266"/>
      <c r="C70" s="266"/>
      <c r="D70" s="266"/>
      <c r="E70" s="266"/>
      <c r="F70" s="266"/>
      <c r="G70" s="266"/>
      <c r="H70" s="266"/>
      <c r="I70" s="266"/>
      <c r="J70" s="266"/>
      <c r="K70" s="267"/>
    </row>
    <row r="71" spans="2:11" ht="18.75" customHeight="1">
      <c r="B71" s="267"/>
      <c r="C71" s="267"/>
      <c r="D71" s="267"/>
      <c r="E71" s="267"/>
      <c r="F71" s="267"/>
      <c r="G71" s="267"/>
      <c r="H71" s="267"/>
      <c r="I71" s="267"/>
      <c r="J71" s="267"/>
      <c r="K71" s="267"/>
    </row>
    <row r="72" spans="2:11" ht="7.5" customHeight="1">
      <c r="B72" s="268"/>
      <c r="C72" s="269"/>
      <c r="D72" s="269"/>
      <c r="E72" s="269"/>
      <c r="F72" s="269"/>
      <c r="G72" s="269"/>
      <c r="H72" s="269"/>
      <c r="I72" s="269"/>
      <c r="J72" s="269"/>
      <c r="K72" s="270"/>
    </row>
    <row r="73" spans="2:11" ht="45" customHeight="1">
      <c r="B73" s="271"/>
      <c r="C73" s="376" t="s">
        <v>98</v>
      </c>
      <c r="D73" s="376"/>
      <c r="E73" s="376"/>
      <c r="F73" s="376"/>
      <c r="G73" s="376"/>
      <c r="H73" s="376"/>
      <c r="I73" s="376"/>
      <c r="J73" s="376"/>
      <c r="K73" s="272"/>
    </row>
    <row r="74" spans="2:11" ht="17.25" customHeight="1">
      <c r="B74" s="271"/>
      <c r="C74" s="273" t="s">
        <v>1178</v>
      </c>
      <c r="D74" s="273"/>
      <c r="E74" s="273"/>
      <c r="F74" s="273" t="s">
        <v>1179</v>
      </c>
      <c r="G74" s="274"/>
      <c r="H74" s="273" t="s">
        <v>135</v>
      </c>
      <c r="I74" s="273" t="s">
        <v>60</v>
      </c>
      <c r="J74" s="273" t="s">
        <v>1180</v>
      </c>
      <c r="K74" s="272"/>
    </row>
    <row r="75" spans="2:11" ht="17.25" customHeight="1">
      <c r="B75" s="271"/>
      <c r="C75" s="275" t="s">
        <v>1181</v>
      </c>
      <c r="D75" s="275"/>
      <c r="E75" s="275"/>
      <c r="F75" s="276" t="s">
        <v>1182</v>
      </c>
      <c r="G75" s="277"/>
      <c r="H75" s="275"/>
      <c r="I75" s="275"/>
      <c r="J75" s="275" t="s">
        <v>1183</v>
      </c>
      <c r="K75" s="272"/>
    </row>
    <row r="76" spans="2:11" ht="5.25" customHeight="1">
      <c r="B76" s="271"/>
      <c r="C76" s="278"/>
      <c r="D76" s="278"/>
      <c r="E76" s="278"/>
      <c r="F76" s="278"/>
      <c r="G76" s="279"/>
      <c r="H76" s="278"/>
      <c r="I76" s="278"/>
      <c r="J76" s="278"/>
      <c r="K76" s="272"/>
    </row>
    <row r="77" spans="2:11" ht="15" customHeight="1">
      <c r="B77" s="271"/>
      <c r="C77" s="261" t="s">
        <v>56</v>
      </c>
      <c r="D77" s="278"/>
      <c r="E77" s="278"/>
      <c r="F77" s="280" t="s">
        <v>1184</v>
      </c>
      <c r="G77" s="279"/>
      <c r="H77" s="261" t="s">
        <v>1185</v>
      </c>
      <c r="I77" s="261" t="s">
        <v>1186</v>
      </c>
      <c r="J77" s="261">
        <v>20</v>
      </c>
      <c r="K77" s="272"/>
    </row>
    <row r="78" spans="2:11" ht="15" customHeight="1">
      <c r="B78" s="271"/>
      <c r="C78" s="261" t="s">
        <v>1187</v>
      </c>
      <c r="D78" s="261"/>
      <c r="E78" s="261"/>
      <c r="F78" s="280" t="s">
        <v>1184</v>
      </c>
      <c r="G78" s="279"/>
      <c r="H78" s="261" t="s">
        <v>1188</v>
      </c>
      <c r="I78" s="261" t="s">
        <v>1186</v>
      </c>
      <c r="J78" s="261">
        <v>120</v>
      </c>
      <c r="K78" s="272"/>
    </row>
    <row r="79" spans="2:11" ht="15" customHeight="1">
      <c r="B79" s="281"/>
      <c r="C79" s="261" t="s">
        <v>1189</v>
      </c>
      <c r="D79" s="261"/>
      <c r="E79" s="261"/>
      <c r="F79" s="280" t="s">
        <v>1190</v>
      </c>
      <c r="G79" s="279"/>
      <c r="H79" s="261" t="s">
        <v>1191</v>
      </c>
      <c r="I79" s="261" t="s">
        <v>1186</v>
      </c>
      <c r="J79" s="261">
        <v>50</v>
      </c>
      <c r="K79" s="272"/>
    </row>
    <row r="80" spans="2:11" ht="15" customHeight="1">
      <c r="B80" s="281"/>
      <c r="C80" s="261" t="s">
        <v>1192</v>
      </c>
      <c r="D80" s="261"/>
      <c r="E80" s="261"/>
      <c r="F80" s="280" t="s">
        <v>1184</v>
      </c>
      <c r="G80" s="279"/>
      <c r="H80" s="261" t="s">
        <v>1193</v>
      </c>
      <c r="I80" s="261" t="s">
        <v>1194</v>
      </c>
      <c r="J80" s="261"/>
      <c r="K80" s="272"/>
    </row>
    <row r="81" spans="2:11" ht="15" customHeight="1">
      <c r="B81" s="281"/>
      <c r="C81" s="282" t="s">
        <v>1195</v>
      </c>
      <c r="D81" s="282"/>
      <c r="E81" s="282"/>
      <c r="F81" s="283" t="s">
        <v>1190</v>
      </c>
      <c r="G81" s="282"/>
      <c r="H81" s="282" t="s">
        <v>1196</v>
      </c>
      <c r="I81" s="282" t="s">
        <v>1186</v>
      </c>
      <c r="J81" s="282">
        <v>15</v>
      </c>
      <c r="K81" s="272"/>
    </row>
    <row r="82" spans="2:11" ht="15" customHeight="1">
      <c r="B82" s="281"/>
      <c r="C82" s="282" t="s">
        <v>1197</v>
      </c>
      <c r="D82" s="282"/>
      <c r="E82" s="282"/>
      <c r="F82" s="283" t="s">
        <v>1190</v>
      </c>
      <c r="G82" s="282"/>
      <c r="H82" s="282" t="s">
        <v>1198</v>
      </c>
      <c r="I82" s="282" t="s">
        <v>1186</v>
      </c>
      <c r="J82" s="282">
        <v>15</v>
      </c>
      <c r="K82" s="272"/>
    </row>
    <row r="83" spans="2:11" ht="15" customHeight="1">
      <c r="B83" s="281"/>
      <c r="C83" s="282" t="s">
        <v>1199</v>
      </c>
      <c r="D83" s="282"/>
      <c r="E83" s="282"/>
      <c r="F83" s="283" t="s">
        <v>1190</v>
      </c>
      <c r="G83" s="282"/>
      <c r="H83" s="282" t="s">
        <v>1200</v>
      </c>
      <c r="I83" s="282" t="s">
        <v>1186</v>
      </c>
      <c r="J83" s="282">
        <v>20</v>
      </c>
      <c r="K83" s="272"/>
    </row>
    <row r="84" spans="2:11" ht="15" customHeight="1">
      <c r="B84" s="281"/>
      <c r="C84" s="282" t="s">
        <v>1201</v>
      </c>
      <c r="D84" s="282"/>
      <c r="E84" s="282"/>
      <c r="F84" s="283" t="s">
        <v>1190</v>
      </c>
      <c r="G84" s="282"/>
      <c r="H84" s="282" t="s">
        <v>1202</v>
      </c>
      <c r="I84" s="282" t="s">
        <v>1186</v>
      </c>
      <c r="J84" s="282">
        <v>20</v>
      </c>
      <c r="K84" s="272"/>
    </row>
    <row r="85" spans="2:11" ht="15" customHeight="1">
      <c r="B85" s="281"/>
      <c r="C85" s="261" t="s">
        <v>1203</v>
      </c>
      <c r="D85" s="261"/>
      <c r="E85" s="261"/>
      <c r="F85" s="280" t="s">
        <v>1190</v>
      </c>
      <c r="G85" s="279"/>
      <c r="H85" s="261" t="s">
        <v>1204</v>
      </c>
      <c r="I85" s="261" t="s">
        <v>1186</v>
      </c>
      <c r="J85" s="261">
        <v>50</v>
      </c>
      <c r="K85" s="272"/>
    </row>
    <row r="86" spans="2:11" ht="15" customHeight="1">
      <c r="B86" s="281"/>
      <c r="C86" s="261" t="s">
        <v>1205</v>
      </c>
      <c r="D86" s="261"/>
      <c r="E86" s="261"/>
      <c r="F86" s="280" t="s">
        <v>1190</v>
      </c>
      <c r="G86" s="279"/>
      <c r="H86" s="261" t="s">
        <v>1206</v>
      </c>
      <c r="I86" s="261" t="s">
        <v>1186</v>
      </c>
      <c r="J86" s="261">
        <v>20</v>
      </c>
      <c r="K86" s="272"/>
    </row>
    <row r="87" spans="2:11" ht="15" customHeight="1">
      <c r="B87" s="281"/>
      <c r="C87" s="261" t="s">
        <v>1207</v>
      </c>
      <c r="D87" s="261"/>
      <c r="E87" s="261"/>
      <c r="F87" s="280" t="s">
        <v>1190</v>
      </c>
      <c r="G87" s="279"/>
      <c r="H87" s="261" t="s">
        <v>1208</v>
      </c>
      <c r="I87" s="261" t="s">
        <v>1186</v>
      </c>
      <c r="J87" s="261">
        <v>20</v>
      </c>
      <c r="K87" s="272"/>
    </row>
    <row r="88" spans="2:11" ht="15" customHeight="1">
      <c r="B88" s="281"/>
      <c r="C88" s="261" t="s">
        <v>1209</v>
      </c>
      <c r="D88" s="261"/>
      <c r="E88" s="261"/>
      <c r="F88" s="280" t="s">
        <v>1190</v>
      </c>
      <c r="G88" s="279"/>
      <c r="H88" s="261" t="s">
        <v>1210</v>
      </c>
      <c r="I88" s="261" t="s">
        <v>1186</v>
      </c>
      <c r="J88" s="261">
        <v>50</v>
      </c>
      <c r="K88" s="272"/>
    </row>
    <row r="89" spans="2:11" ht="15" customHeight="1">
      <c r="B89" s="281"/>
      <c r="C89" s="261" t="s">
        <v>1211</v>
      </c>
      <c r="D89" s="261"/>
      <c r="E89" s="261"/>
      <c r="F89" s="280" t="s">
        <v>1190</v>
      </c>
      <c r="G89" s="279"/>
      <c r="H89" s="261" t="s">
        <v>1211</v>
      </c>
      <c r="I89" s="261" t="s">
        <v>1186</v>
      </c>
      <c r="J89" s="261">
        <v>50</v>
      </c>
      <c r="K89" s="272"/>
    </row>
    <row r="90" spans="2:11" ht="15" customHeight="1">
      <c r="B90" s="281"/>
      <c r="C90" s="261" t="s">
        <v>140</v>
      </c>
      <c r="D90" s="261"/>
      <c r="E90" s="261"/>
      <c r="F90" s="280" t="s">
        <v>1190</v>
      </c>
      <c r="G90" s="279"/>
      <c r="H90" s="261" t="s">
        <v>1212</v>
      </c>
      <c r="I90" s="261" t="s">
        <v>1186</v>
      </c>
      <c r="J90" s="261">
        <v>255</v>
      </c>
      <c r="K90" s="272"/>
    </row>
    <row r="91" spans="2:11" ht="15" customHeight="1">
      <c r="B91" s="281"/>
      <c r="C91" s="261" t="s">
        <v>1213</v>
      </c>
      <c r="D91" s="261"/>
      <c r="E91" s="261"/>
      <c r="F91" s="280" t="s">
        <v>1184</v>
      </c>
      <c r="G91" s="279"/>
      <c r="H91" s="261" t="s">
        <v>1214</v>
      </c>
      <c r="I91" s="261" t="s">
        <v>1215</v>
      </c>
      <c r="J91" s="261"/>
      <c r="K91" s="272"/>
    </row>
    <row r="92" spans="2:11" ht="15" customHeight="1">
      <c r="B92" s="281"/>
      <c r="C92" s="261" t="s">
        <v>1216</v>
      </c>
      <c r="D92" s="261"/>
      <c r="E92" s="261"/>
      <c r="F92" s="280" t="s">
        <v>1184</v>
      </c>
      <c r="G92" s="279"/>
      <c r="H92" s="261" t="s">
        <v>1217</v>
      </c>
      <c r="I92" s="261" t="s">
        <v>1218</v>
      </c>
      <c r="J92" s="261"/>
      <c r="K92" s="272"/>
    </row>
    <row r="93" spans="2:11" ht="15" customHeight="1">
      <c r="B93" s="281"/>
      <c r="C93" s="261" t="s">
        <v>1219</v>
      </c>
      <c r="D93" s="261"/>
      <c r="E93" s="261"/>
      <c r="F93" s="280" t="s">
        <v>1184</v>
      </c>
      <c r="G93" s="279"/>
      <c r="H93" s="261" t="s">
        <v>1219</v>
      </c>
      <c r="I93" s="261" t="s">
        <v>1218</v>
      </c>
      <c r="J93" s="261"/>
      <c r="K93" s="272"/>
    </row>
    <row r="94" spans="2:11" ht="15" customHeight="1">
      <c r="B94" s="281"/>
      <c r="C94" s="261" t="s">
        <v>41</v>
      </c>
      <c r="D94" s="261"/>
      <c r="E94" s="261"/>
      <c r="F94" s="280" t="s">
        <v>1184</v>
      </c>
      <c r="G94" s="279"/>
      <c r="H94" s="261" t="s">
        <v>1220</v>
      </c>
      <c r="I94" s="261" t="s">
        <v>1218</v>
      </c>
      <c r="J94" s="261"/>
      <c r="K94" s="272"/>
    </row>
    <row r="95" spans="2:11" ht="15" customHeight="1">
      <c r="B95" s="281"/>
      <c r="C95" s="261" t="s">
        <v>51</v>
      </c>
      <c r="D95" s="261"/>
      <c r="E95" s="261"/>
      <c r="F95" s="280" t="s">
        <v>1184</v>
      </c>
      <c r="G95" s="279"/>
      <c r="H95" s="261" t="s">
        <v>1221</v>
      </c>
      <c r="I95" s="261" t="s">
        <v>1218</v>
      </c>
      <c r="J95" s="261"/>
      <c r="K95" s="272"/>
    </row>
    <row r="96" spans="2:11" ht="15" customHeight="1">
      <c r="B96" s="284"/>
      <c r="C96" s="285"/>
      <c r="D96" s="285"/>
      <c r="E96" s="285"/>
      <c r="F96" s="285"/>
      <c r="G96" s="285"/>
      <c r="H96" s="285"/>
      <c r="I96" s="285"/>
      <c r="J96" s="285"/>
      <c r="K96" s="286"/>
    </row>
    <row r="97" spans="2:11" ht="18.75" customHeight="1">
      <c r="B97" s="287"/>
      <c r="C97" s="288"/>
      <c r="D97" s="288"/>
      <c r="E97" s="288"/>
      <c r="F97" s="288"/>
      <c r="G97" s="288"/>
      <c r="H97" s="288"/>
      <c r="I97" s="288"/>
      <c r="J97" s="288"/>
      <c r="K97" s="287"/>
    </row>
    <row r="98" spans="2:11" ht="18.75" customHeight="1">
      <c r="B98" s="267"/>
      <c r="C98" s="267"/>
      <c r="D98" s="267"/>
      <c r="E98" s="267"/>
      <c r="F98" s="267"/>
      <c r="G98" s="267"/>
      <c r="H98" s="267"/>
      <c r="I98" s="267"/>
      <c r="J98" s="267"/>
      <c r="K98" s="267"/>
    </row>
    <row r="99" spans="2:11" ht="7.5" customHeight="1">
      <c r="B99" s="268"/>
      <c r="C99" s="269"/>
      <c r="D99" s="269"/>
      <c r="E99" s="269"/>
      <c r="F99" s="269"/>
      <c r="G99" s="269"/>
      <c r="H99" s="269"/>
      <c r="I99" s="269"/>
      <c r="J99" s="269"/>
      <c r="K99" s="270"/>
    </row>
    <row r="100" spans="2:11" ht="45" customHeight="1">
      <c r="B100" s="271"/>
      <c r="C100" s="376" t="s">
        <v>1222</v>
      </c>
      <c r="D100" s="376"/>
      <c r="E100" s="376"/>
      <c r="F100" s="376"/>
      <c r="G100" s="376"/>
      <c r="H100" s="376"/>
      <c r="I100" s="376"/>
      <c r="J100" s="376"/>
      <c r="K100" s="272"/>
    </row>
    <row r="101" spans="2:11" ht="17.25" customHeight="1">
      <c r="B101" s="271"/>
      <c r="C101" s="273" t="s">
        <v>1178</v>
      </c>
      <c r="D101" s="273"/>
      <c r="E101" s="273"/>
      <c r="F101" s="273" t="s">
        <v>1179</v>
      </c>
      <c r="G101" s="274"/>
      <c r="H101" s="273" t="s">
        <v>135</v>
      </c>
      <c r="I101" s="273" t="s">
        <v>60</v>
      </c>
      <c r="J101" s="273" t="s">
        <v>1180</v>
      </c>
      <c r="K101" s="272"/>
    </row>
    <row r="102" spans="2:11" ht="17.25" customHeight="1">
      <c r="B102" s="271"/>
      <c r="C102" s="275" t="s">
        <v>1181</v>
      </c>
      <c r="D102" s="275"/>
      <c r="E102" s="275"/>
      <c r="F102" s="276" t="s">
        <v>1182</v>
      </c>
      <c r="G102" s="277"/>
      <c r="H102" s="275"/>
      <c r="I102" s="275"/>
      <c r="J102" s="275" t="s">
        <v>1183</v>
      </c>
      <c r="K102" s="272"/>
    </row>
    <row r="103" spans="2:11" ht="5.25" customHeight="1">
      <c r="B103" s="271"/>
      <c r="C103" s="273"/>
      <c r="D103" s="273"/>
      <c r="E103" s="273"/>
      <c r="F103" s="273"/>
      <c r="G103" s="289"/>
      <c r="H103" s="273"/>
      <c r="I103" s="273"/>
      <c r="J103" s="273"/>
      <c r="K103" s="272"/>
    </row>
    <row r="104" spans="2:11" ht="15" customHeight="1">
      <c r="B104" s="271"/>
      <c r="C104" s="261" t="s">
        <v>56</v>
      </c>
      <c r="D104" s="278"/>
      <c r="E104" s="278"/>
      <c r="F104" s="280" t="s">
        <v>1184</v>
      </c>
      <c r="G104" s="289"/>
      <c r="H104" s="261" t="s">
        <v>1223</v>
      </c>
      <c r="I104" s="261" t="s">
        <v>1186</v>
      </c>
      <c r="J104" s="261">
        <v>20</v>
      </c>
      <c r="K104" s="272"/>
    </row>
    <row r="105" spans="2:11" ht="15" customHeight="1">
      <c r="B105" s="271"/>
      <c r="C105" s="261" t="s">
        <v>1187</v>
      </c>
      <c r="D105" s="261"/>
      <c r="E105" s="261"/>
      <c r="F105" s="280" t="s">
        <v>1184</v>
      </c>
      <c r="G105" s="261"/>
      <c r="H105" s="261" t="s">
        <v>1223</v>
      </c>
      <c r="I105" s="261" t="s">
        <v>1186</v>
      </c>
      <c r="J105" s="261">
        <v>120</v>
      </c>
      <c r="K105" s="272"/>
    </row>
    <row r="106" spans="2:11" ht="15" customHeight="1">
      <c r="B106" s="281"/>
      <c r="C106" s="261" t="s">
        <v>1189</v>
      </c>
      <c r="D106" s="261"/>
      <c r="E106" s="261"/>
      <c r="F106" s="280" t="s">
        <v>1190</v>
      </c>
      <c r="G106" s="261"/>
      <c r="H106" s="261" t="s">
        <v>1223</v>
      </c>
      <c r="I106" s="261" t="s">
        <v>1186</v>
      </c>
      <c r="J106" s="261">
        <v>50</v>
      </c>
      <c r="K106" s="272"/>
    </row>
    <row r="107" spans="2:11" ht="15" customHeight="1">
      <c r="B107" s="281"/>
      <c r="C107" s="261" t="s">
        <v>1192</v>
      </c>
      <c r="D107" s="261"/>
      <c r="E107" s="261"/>
      <c r="F107" s="280" t="s">
        <v>1184</v>
      </c>
      <c r="G107" s="261"/>
      <c r="H107" s="261" t="s">
        <v>1223</v>
      </c>
      <c r="I107" s="261" t="s">
        <v>1194</v>
      </c>
      <c r="J107" s="261"/>
      <c r="K107" s="272"/>
    </row>
    <row r="108" spans="2:11" ht="15" customHeight="1">
      <c r="B108" s="281"/>
      <c r="C108" s="261" t="s">
        <v>1203</v>
      </c>
      <c r="D108" s="261"/>
      <c r="E108" s="261"/>
      <c r="F108" s="280" t="s">
        <v>1190</v>
      </c>
      <c r="G108" s="261"/>
      <c r="H108" s="261" t="s">
        <v>1223</v>
      </c>
      <c r="I108" s="261" t="s">
        <v>1186</v>
      </c>
      <c r="J108" s="261">
        <v>50</v>
      </c>
      <c r="K108" s="272"/>
    </row>
    <row r="109" spans="2:11" ht="15" customHeight="1">
      <c r="B109" s="281"/>
      <c r="C109" s="261" t="s">
        <v>1211</v>
      </c>
      <c r="D109" s="261"/>
      <c r="E109" s="261"/>
      <c r="F109" s="280" t="s">
        <v>1190</v>
      </c>
      <c r="G109" s="261"/>
      <c r="H109" s="261" t="s">
        <v>1223</v>
      </c>
      <c r="I109" s="261" t="s">
        <v>1186</v>
      </c>
      <c r="J109" s="261">
        <v>50</v>
      </c>
      <c r="K109" s="272"/>
    </row>
    <row r="110" spans="2:11" ht="15" customHeight="1">
      <c r="B110" s="281"/>
      <c r="C110" s="261" t="s">
        <v>1209</v>
      </c>
      <c r="D110" s="261"/>
      <c r="E110" s="261"/>
      <c r="F110" s="280" t="s">
        <v>1190</v>
      </c>
      <c r="G110" s="261"/>
      <c r="H110" s="261" t="s">
        <v>1223</v>
      </c>
      <c r="I110" s="261" t="s">
        <v>1186</v>
      </c>
      <c r="J110" s="261">
        <v>50</v>
      </c>
      <c r="K110" s="272"/>
    </row>
    <row r="111" spans="2:11" ht="15" customHeight="1">
      <c r="B111" s="281"/>
      <c r="C111" s="261" t="s">
        <v>56</v>
      </c>
      <c r="D111" s="261"/>
      <c r="E111" s="261"/>
      <c r="F111" s="280" t="s">
        <v>1184</v>
      </c>
      <c r="G111" s="261"/>
      <c r="H111" s="261" t="s">
        <v>1224</v>
      </c>
      <c r="I111" s="261" t="s">
        <v>1186</v>
      </c>
      <c r="J111" s="261">
        <v>20</v>
      </c>
      <c r="K111" s="272"/>
    </row>
    <row r="112" spans="2:11" ht="15" customHeight="1">
      <c r="B112" s="281"/>
      <c r="C112" s="261" t="s">
        <v>1225</v>
      </c>
      <c r="D112" s="261"/>
      <c r="E112" s="261"/>
      <c r="F112" s="280" t="s">
        <v>1184</v>
      </c>
      <c r="G112" s="261"/>
      <c r="H112" s="261" t="s">
        <v>1226</v>
      </c>
      <c r="I112" s="261" t="s">
        <v>1186</v>
      </c>
      <c r="J112" s="261">
        <v>120</v>
      </c>
      <c r="K112" s="272"/>
    </row>
    <row r="113" spans="2:11" ht="15" customHeight="1">
      <c r="B113" s="281"/>
      <c r="C113" s="261" t="s">
        <v>41</v>
      </c>
      <c r="D113" s="261"/>
      <c r="E113" s="261"/>
      <c r="F113" s="280" t="s">
        <v>1184</v>
      </c>
      <c r="G113" s="261"/>
      <c r="H113" s="261" t="s">
        <v>1227</v>
      </c>
      <c r="I113" s="261" t="s">
        <v>1218</v>
      </c>
      <c r="J113" s="261"/>
      <c r="K113" s="272"/>
    </row>
    <row r="114" spans="2:11" ht="15" customHeight="1">
      <c r="B114" s="281"/>
      <c r="C114" s="261" t="s">
        <v>51</v>
      </c>
      <c r="D114" s="261"/>
      <c r="E114" s="261"/>
      <c r="F114" s="280" t="s">
        <v>1184</v>
      </c>
      <c r="G114" s="261"/>
      <c r="H114" s="261" t="s">
        <v>1228</v>
      </c>
      <c r="I114" s="261" t="s">
        <v>1218</v>
      </c>
      <c r="J114" s="261"/>
      <c r="K114" s="272"/>
    </row>
    <row r="115" spans="2:11" ht="15" customHeight="1">
      <c r="B115" s="281"/>
      <c r="C115" s="261" t="s">
        <v>60</v>
      </c>
      <c r="D115" s="261"/>
      <c r="E115" s="261"/>
      <c r="F115" s="280" t="s">
        <v>1184</v>
      </c>
      <c r="G115" s="261"/>
      <c r="H115" s="261" t="s">
        <v>1229</v>
      </c>
      <c r="I115" s="261" t="s">
        <v>1230</v>
      </c>
      <c r="J115" s="261"/>
      <c r="K115" s="272"/>
    </row>
    <row r="116" spans="2:11" ht="15" customHeight="1">
      <c r="B116" s="284"/>
      <c r="C116" s="290"/>
      <c r="D116" s="290"/>
      <c r="E116" s="290"/>
      <c r="F116" s="290"/>
      <c r="G116" s="290"/>
      <c r="H116" s="290"/>
      <c r="I116" s="290"/>
      <c r="J116" s="290"/>
      <c r="K116" s="286"/>
    </row>
    <row r="117" spans="2:11" ht="18.75" customHeight="1">
      <c r="B117" s="291"/>
      <c r="C117" s="257"/>
      <c r="D117" s="257"/>
      <c r="E117" s="257"/>
      <c r="F117" s="292"/>
      <c r="G117" s="257"/>
      <c r="H117" s="257"/>
      <c r="I117" s="257"/>
      <c r="J117" s="257"/>
      <c r="K117" s="291"/>
    </row>
    <row r="118" spans="2:11" ht="18.75" customHeight="1">
      <c r="B118" s="267"/>
      <c r="C118" s="267"/>
      <c r="D118" s="267"/>
      <c r="E118" s="267"/>
      <c r="F118" s="267"/>
      <c r="G118" s="267"/>
      <c r="H118" s="267"/>
      <c r="I118" s="267"/>
      <c r="J118" s="267"/>
      <c r="K118" s="267"/>
    </row>
    <row r="119" spans="2:11" ht="7.5" customHeight="1">
      <c r="B119" s="293"/>
      <c r="C119" s="294"/>
      <c r="D119" s="294"/>
      <c r="E119" s="294"/>
      <c r="F119" s="294"/>
      <c r="G119" s="294"/>
      <c r="H119" s="294"/>
      <c r="I119" s="294"/>
      <c r="J119" s="294"/>
      <c r="K119" s="295"/>
    </row>
    <row r="120" spans="2:11" ht="45" customHeight="1">
      <c r="B120" s="296"/>
      <c r="C120" s="375" t="s">
        <v>1231</v>
      </c>
      <c r="D120" s="375"/>
      <c r="E120" s="375"/>
      <c r="F120" s="375"/>
      <c r="G120" s="375"/>
      <c r="H120" s="375"/>
      <c r="I120" s="375"/>
      <c r="J120" s="375"/>
      <c r="K120" s="297"/>
    </row>
    <row r="121" spans="2:11" ht="17.25" customHeight="1">
      <c r="B121" s="298"/>
      <c r="C121" s="273" t="s">
        <v>1178</v>
      </c>
      <c r="D121" s="273"/>
      <c r="E121" s="273"/>
      <c r="F121" s="273" t="s">
        <v>1179</v>
      </c>
      <c r="G121" s="274"/>
      <c r="H121" s="273" t="s">
        <v>135</v>
      </c>
      <c r="I121" s="273" t="s">
        <v>60</v>
      </c>
      <c r="J121" s="273" t="s">
        <v>1180</v>
      </c>
      <c r="K121" s="299"/>
    </row>
    <row r="122" spans="2:11" ht="17.25" customHeight="1">
      <c r="B122" s="298"/>
      <c r="C122" s="275" t="s">
        <v>1181</v>
      </c>
      <c r="D122" s="275"/>
      <c r="E122" s="275"/>
      <c r="F122" s="276" t="s">
        <v>1182</v>
      </c>
      <c r="G122" s="277"/>
      <c r="H122" s="275"/>
      <c r="I122" s="275"/>
      <c r="J122" s="275" t="s">
        <v>1183</v>
      </c>
      <c r="K122" s="299"/>
    </row>
    <row r="123" spans="2:11" ht="5.25" customHeight="1">
      <c r="B123" s="300"/>
      <c r="C123" s="278"/>
      <c r="D123" s="278"/>
      <c r="E123" s="278"/>
      <c r="F123" s="278"/>
      <c r="G123" s="261"/>
      <c r="H123" s="278"/>
      <c r="I123" s="278"/>
      <c r="J123" s="278"/>
      <c r="K123" s="301"/>
    </row>
    <row r="124" spans="2:11" ht="15" customHeight="1">
      <c r="B124" s="300"/>
      <c r="C124" s="261" t="s">
        <v>1187</v>
      </c>
      <c r="D124" s="278"/>
      <c r="E124" s="278"/>
      <c r="F124" s="280" t="s">
        <v>1184</v>
      </c>
      <c r="G124" s="261"/>
      <c r="H124" s="261" t="s">
        <v>1223</v>
      </c>
      <c r="I124" s="261" t="s">
        <v>1186</v>
      </c>
      <c r="J124" s="261">
        <v>120</v>
      </c>
      <c r="K124" s="302"/>
    </row>
    <row r="125" spans="2:11" ht="15" customHeight="1">
      <c r="B125" s="300"/>
      <c r="C125" s="261" t="s">
        <v>1232</v>
      </c>
      <c r="D125" s="261"/>
      <c r="E125" s="261"/>
      <c r="F125" s="280" t="s">
        <v>1184</v>
      </c>
      <c r="G125" s="261"/>
      <c r="H125" s="261" t="s">
        <v>1233</v>
      </c>
      <c r="I125" s="261" t="s">
        <v>1186</v>
      </c>
      <c r="J125" s="261" t="s">
        <v>1234</v>
      </c>
      <c r="K125" s="302"/>
    </row>
    <row r="126" spans="2:11" ht="15" customHeight="1">
      <c r="B126" s="300"/>
      <c r="C126" s="261" t="s">
        <v>1133</v>
      </c>
      <c r="D126" s="261"/>
      <c r="E126" s="261"/>
      <c r="F126" s="280" t="s">
        <v>1184</v>
      </c>
      <c r="G126" s="261"/>
      <c r="H126" s="261" t="s">
        <v>1235</v>
      </c>
      <c r="I126" s="261" t="s">
        <v>1186</v>
      </c>
      <c r="J126" s="261" t="s">
        <v>1234</v>
      </c>
      <c r="K126" s="302"/>
    </row>
    <row r="127" spans="2:11" ht="15" customHeight="1">
      <c r="B127" s="300"/>
      <c r="C127" s="261" t="s">
        <v>1195</v>
      </c>
      <c r="D127" s="261"/>
      <c r="E127" s="261"/>
      <c r="F127" s="280" t="s">
        <v>1190</v>
      </c>
      <c r="G127" s="261"/>
      <c r="H127" s="261" t="s">
        <v>1196</v>
      </c>
      <c r="I127" s="261" t="s">
        <v>1186</v>
      </c>
      <c r="J127" s="261">
        <v>15</v>
      </c>
      <c r="K127" s="302"/>
    </row>
    <row r="128" spans="2:11" ht="15" customHeight="1">
      <c r="B128" s="300"/>
      <c r="C128" s="282" t="s">
        <v>1197</v>
      </c>
      <c r="D128" s="282"/>
      <c r="E128" s="282"/>
      <c r="F128" s="283" t="s">
        <v>1190</v>
      </c>
      <c r="G128" s="282"/>
      <c r="H128" s="282" t="s">
        <v>1198</v>
      </c>
      <c r="I128" s="282" t="s">
        <v>1186</v>
      </c>
      <c r="J128" s="282">
        <v>15</v>
      </c>
      <c r="K128" s="302"/>
    </row>
    <row r="129" spans="2:11" ht="15" customHeight="1">
      <c r="B129" s="300"/>
      <c r="C129" s="282" t="s">
        <v>1199</v>
      </c>
      <c r="D129" s="282"/>
      <c r="E129" s="282"/>
      <c r="F129" s="283" t="s">
        <v>1190</v>
      </c>
      <c r="G129" s="282"/>
      <c r="H129" s="282" t="s">
        <v>1200</v>
      </c>
      <c r="I129" s="282" t="s">
        <v>1186</v>
      </c>
      <c r="J129" s="282">
        <v>20</v>
      </c>
      <c r="K129" s="302"/>
    </row>
    <row r="130" spans="2:11" ht="15" customHeight="1">
      <c r="B130" s="300"/>
      <c r="C130" s="282" t="s">
        <v>1201</v>
      </c>
      <c r="D130" s="282"/>
      <c r="E130" s="282"/>
      <c r="F130" s="283" t="s">
        <v>1190</v>
      </c>
      <c r="G130" s="282"/>
      <c r="H130" s="282" t="s">
        <v>1202</v>
      </c>
      <c r="I130" s="282" t="s">
        <v>1186</v>
      </c>
      <c r="J130" s="282">
        <v>20</v>
      </c>
      <c r="K130" s="302"/>
    </row>
    <row r="131" spans="2:11" ht="15" customHeight="1">
      <c r="B131" s="300"/>
      <c r="C131" s="261" t="s">
        <v>1189</v>
      </c>
      <c r="D131" s="261"/>
      <c r="E131" s="261"/>
      <c r="F131" s="280" t="s">
        <v>1190</v>
      </c>
      <c r="G131" s="261"/>
      <c r="H131" s="261" t="s">
        <v>1223</v>
      </c>
      <c r="I131" s="261" t="s">
        <v>1186</v>
      </c>
      <c r="J131" s="261">
        <v>50</v>
      </c>
      <c r="K131" s="302"/>
    </row>
    <row r="132" spans="2:11" ht="15" customHeight="1">
      <c r="B132" s="300"/>
      <c r="C132" s="261" t="s">
        <v>1203</v>
      </c>
      <c r="D132" s="261"/>
      <c r="E132" s="261"/>
      <c r="F132" s="280" t="s">
        <v>1190</v>
      </c>
      <c r="G132" s="261"/>
      <c r="H132" s="261" t="s">
        <v>1223</v>
      </c>
      <c r="I132" s="261" t="s">
        <v>1186</v>
      </c>
      <c r="J132" s="261">
        <v>50</v>
      </c>
      <c r="K132" s="302"/>
    </row>
    <row r="133" spans="2:11" ht="15" customHeight="1">
      <c r="B133" s="300"/>
      <c r="C133" s="261" t="s">
        <v>1209</v>
      </c>
      <c r="D133" s="261"/>
      <c r="E133" s="261"/>
      <c r="F133" s="280" t="s">
        <v>1190</v>
      </c>
      <c r="G133" s="261"/>
      <c r="H133" s="261" t="s">
        <v>1223</v>
      </c>
      <c r="I133" s="261" t="s">
        <v>1186</v>
      </c>
      <c r="J133" s="261">
        <v>50</v>
      </c>
      <c r="K133" s="302"/>
    </row>
    <row r="134" spans="2:11" ht="15" customHeight="1">
      <c r="B134" s="300"/>
      <c r="C134" s="261" t="s">
        <v>1211</v>
      </c>
      <c r="D134" s="261"/>
      <c r="E134" s="261"/>
      <c r="F134" s="280" t="s">
        <v>1190</v>
      </c>
      <c r="G134" s="261"/>
      <c r="H134" s="261" t="s">
        <v>1223</v>
      </c>
      <c r="I134" s="261" t="s">
        <v>1186</v>
      </c>
      <c r="J134" s="261">
        <v>50</v>
      </c>
      <c r="K134" s="302"/>
    </row>
    <row r="135" spans="2:11" ht="15" customHeight="1">
      <c r="B135" s="300"/>
      <c r="C135" s="261" t="s">
        <v>140</v>
      </c>
      <c r="D135" s="261"/>
      <c r="E135" s="261"/>
      <c r="F135" s="280" t="s">
        <v>1190</v>
      </c>
      <c r="G135" s="261"/>
      <c r="H135" s="261" t="s">
        <v>1236</v>
      </c>
      <c r="I135" s="261" t="s">
        <v>1186</v>
      </c>
      <c r="J135" s="261">
        <v>255</v>
      </c>
      <c r="K135" s="302"/>
    </row>
    <row r="136" spans="2:11" ht="15" customHeight="1">
      <c r="B136" s="300"/>
      <c r="C136" s="261" t="s">
        <v>1213</v>
      </c>
      <c r="D136" s="261"/>
      <c r="E136" s="261"/>
      <c r="F136" s="280" t="s">
        <v>1184</v>
      </c>
      <c r="G136" s="261"/>
      <c r="H136" s="261" t="s">
        <v>1237</v>
      </c>
      <c r="I136" s="261" t="s">
        <v>1215</v>
      </c>
      <c r="J136" s="261"/>
      <c r="K136" s="302"/>
    </row>
    <row r="137" spans="2:11" ht="15" customHeight="1">
      <c r="B137" s="300"/>
      <c r="C137" s="261" t="s">
        <v>1216</v>
      </c>
      <c r="D137" s="261"/>
      <c r="E137" s="261"/>
      <c r="F137" s="280" t="s">
        <v>1184</v>
      </c>
      <c r="G137" s="261"/>
      <c r="H137" s="261" t="s">
        <v>1238</v>
      </c>
      <c r="I137" s="261" t="s">
        <v>1218</v>
      </c>
      <c r="J137" s="261"/>
      <c r="K137" s="302"/>
    </row>
    <row r="138" spans="2:11" ht="15" customHeight="1">
      <c r="B138" s="300"/>
      <c r="C138" s="261" t="s">
        <v>1219</v>
      </c>
      <c r="D138" s="261"/>
      <c r="E138" s="261"/>
      <c r="F138" s="280" t="s">
        <v>1184</v>
      </c>
      <c r="G138" s="261"/>
      <c r="H138" s="261" t="s">
        <v>1219</v>
      </c>
      <c r="I138" s="261" t="s">
        <v>1218</v>
      </c>
      <c r="J138" s="261"/>
      <c r="K138" s="302"/>
    </row>
    <row r="139" spans="2:11" ht="15" customHeight="1">
      <c r="B139" s="300"/>
      <c r="C139" s="261" t="s">
        <v>41</v>
      </c>
      <c r="D139" s="261"/>
      <c r="E139" s="261"/>
      <c r="F139" s="280" t="s">
        <v>1184</v>
      </c>
      <c r="G139" s="261"/>
      <c r="H139" s="261" t="s">
        <v>1239</v>
      </c>
      <c r="I139" s="261" t="s">
        <v>1218</v>
      </c>
      <c r="J139" s="261"/>
      <c r="K139" s="302"/>
    </row>
    <row r="140" spans="2:11" ht="15" customHeight="1">
      <c r="B140" s="300"/>
      <c r="C140" s="261" t="s">
        <v>1240</v>
      </c>
      <c r="D140" s="261"/>
      <c r="E140" s="261"/>
      <c r="F140" s="280" t="s">
        <v>1184</v>
      </c>
      <c r="G140" s="261"/>
      <c r="H140" s="261" t="s">
        <v>1241</v>
      </c>
      <c r="I140" s="261" t="s">
        <v>1218</v>
      </c>
      <c r="J140" s="261"/>
      <c r="K140" s="302"/>
    </row>
    <row r="141" spans="2:11" ht="15" customHeight="1">
      <c r="B141" s="303"/>
      <c r="C141" s="304"/>
      <c r="D141" s="304"/>
      <c r="E141" s="304"/>
      <c r="F141" s="304"/>
      <c r="G141" s="304"/>
      <c r="H141" s="304"/>
      <c r="I141" s="304"/>
      <c r="J141" s="304"/>
      <c r="K141" s="305"/>
    </row>
    <row r="142" spans="2:11" ht="18.75" customHeight="1">
      <c r="B142" s="257"/>
      <c r="C142" s="257"/>
      <c r="D142" s="257"/>
      <c r="E142" s="257"/>
      <c r="F142" s="292"/>
      <c r="G142" s="257"/>
      <c r="H142" s="257"/>
      <c r="I142" s="257"/>
      <c r="J142" s="257"/>
      <c r="K142" s="257"/>
    </row>
    <row r="143" spans="2:11" ht="18.75" customHeight="1">
      <c r="B143" s="267"/>
      <c r="C143" s="267"/>
      <c r="D143" s="267"/>
      <c r="E143" s="267"/>
      <c r="F143" s="267"/>
      <c r="G143" s="267"/>
      <c r="H143" s="267"/>
      <c r="I143" s="267"/>
      <c r="J143" s="267"/>
      <c r="K143" s="267"/>
    </row>
    <row r="144" spans="2:11" ht="7.5" customHeight="1">
      <c r="B144" s="268"/>
      <c r="C144" s="269"/>
      <c r="D144" s="269"/>
      <c r="E144" s="269"/>
      <c r="F144" s="269"/>
      <c r="G144" s="269"/>
      <c r="H144" s="269"/>
      <c r="I144" s="269"/>
      <c r="J144" s="269"/>
      <c r="K144" s="270"/>
    </row>
    <row r="145" spans="2:11" ht="45" customHeight="1">
      <c r="B145" s="271"/>
      <c r="C145" s="376" t="s">
        <v>1242</v>
      </c>
      <c r="D145" s="376"/>
      <c r="E145" s="376"/>
      <c r="F145" s="376"/>
      <c r="G145" s="376"/>
      <c r="H145" s="376"/>
      <c r="I145" s="376"/>
      <c r="J145" s="376"/>
      <c r="K145" s="272"/>
    </row>
    <row r="146" spans="2:11" ht="17.25" customHeight="1">
      <c r="B146" s="271"/>
      <c r="C146" s="273" t="s">
        <v>1178</v>
      </c>
      <c r="D146" s="273"/>
      <c r="E146" s="273"/>
      <c r="F146" s="273" t="s">
        <v>1179</v>
      </c>
      <c r="G146" s="274"/>
      <c r="H146" s="273" t="s">
        <v>135</v>
      </c>
      <c r="I146" s="273" t="s">
        <v>60</v>
      </c>
      <c r="J146" s="273" t="s">
        <v>1180</v>
      </c>
      <c r="K146" s="272"/>
    </row>
    <row r="147" spans="2:11" ht="17.25" customHeight="1">
      <c r="B147" s="271"/>
      <c r="C147" s="275" t="s">
        <v>1181</v>
      </c>
      <c r="D147" s="275"/>
      <c r="E147" s="275"/>
      <c r="F147" s="276" t="s">
        <v>1182</v>
      </c>
      <c r="G147" s="277"/>
      <c r="H147" s="275"/>
      <c r="I147" s="275"/>
      <c r="J147" s="275" t="s">
        <v>1183</v>
      </c>
      <c r="K147" s="272"/>
    </row>
    <row r="148" spans="2:11" ht="5.25" customHeight="1">
      <c r="B148" s="281"/>
      <c r="C148" s="278"/>
      <c r="D148" s="278"/>
      <c r="E148" s="278"/>
      <c r="F148" s="278"/>
      <c r="G148" s="279"/>
      <c r="H148" s="278"/>
      <c r="I148" s="278"/>
      <c r="J148" s="278"/>
      <c r="K148" s="302"/>
    </row>
    <row r="149" spans="2:11" ht="15" customHeight="1">
      <c r="B149" s="281"/>
      <c r="C149" s="306" t="s">
        <v>1187</v>
      </c>
      <c r="D149" s="261"/>
      <c r="E149" s="261"/>
      <c r="F149" s="307" t="s">
        <v>1184</v>
      </c>
      <c r="G149" s="261"/>
      <c r="H149" s="306" t="s">
        <v>1223</v>
      </c>
      <c r="I149" s="306" t="s">
        <v>1186</v>
      </c>
      <c r="J149" s="306">
        <v>120</v>
      </c>
      <c r="K149" s="302"/>
    </row>
    <row r="150" spans="2:11" ht="15" customHeight="1">
      <c r="B150" s="281"/>
      <c r="C150" s="306" t="s">
        <v>1232</v>
      </c>
      <c r="D150" s="261"/>
      <c r="E150" s="261"/>
      <c r="F150" s="307" t="s">
        <v>1184</v>
      </c>
      <c r="G150" s="261"/>
      <c r="H150" s="306" t="s">
        <v>1243</v>
      </c>
      <c r="I150" s="306" t="s">
        <v>1186</v>
      </c>
      <c r="J150" s="306" t="s">
        <v>1234</v>
      </c>
      <c r="K150" s="302"/>
    </row>
    <row r="151" spans="2:11" ht="15" customHeight="1">
      <c r="B151" s="281"/>
      <c r="C151" s="306" t="s">
        <v>1133</v>
      </c>
      <c r="D151" s="261"/>
      <c r="E151" s="261"/>
      <c r="F151" s="307" t="s">
        <v>1184</v>
      </c>
      <c r="G151" s="261"/>
      <c r="H151" s="306" t="s">
        <v>1244</v>
      </c>
      <c r="I151" s="306" t="s">
        <v>1186</v>
      </c>
      <c r="J151" s="306" t="s">
        <v>1234</v>
      </c>
      <c r="K151" s="302"/>
    </row>
    <row r="152" spans="2:11" ht="15" customHeight="1">
      <c r="B152" s="281"/>
      <c r="C152" s="306" t="s">
        <v>1189</v>
      </c>
      <c r="D152" s="261"/>
      <c r="E152" s="261"/>
      <c r="F152" s="307" t="s">
        <v>1190</v>
      </c>
      <c r="G152" s="261"/>
      <c r="H152" s="306" t="s">
        <v>1223</v>
      </c>
      <c r="I152" s="306" t="s">
        <v>1186</v>
      </c>
      <c r="J152" s="306">
        <v>50</v>
      </c>
      <c r="K152" s="302"/>
    </row>
    <row r="153" spans="2:11" ht="15" customHeight="1">
      <c r="B153" s="281"/>
      <c r="C153" s="306" t="s">
        <v>1192</v>
      </c>
      <c r="D153" s="261"/>
      <c r="E153" s="261"/>
      <c r="F153" s="307" t="s">
        <v>1184</v>
      </c>
      <c r="G153" s="261"/>
      <c r="H153" s="306" t="s">
        <v>1223</v>
      </c>
      <c r="I153" s="306" t="s">
        <v>1194</v>
      </c>
      <c r="J153" s="306"/>
      <c r="K153" s="302"/>
    </row>
    <row r="154" spans="2:11" ht="15" customHeight="1">
      <c r="B154" s="281"/>
      <c r="C154" s="306" t="s">
        <v>1203</v>
      </c>
      <c r="D154" s="261"/>
      <c r="E154" s="261"/>
      <c r="F154" s="307" t="s">
        <v>1190</v>
      </c>
      <c r="G154" s="261"/>
      <c r="H154" s="306" t="s">
        <v>1223</v>
      </c>
      <c r="I154" s="306" t="s">
        <v>1186</v>
      </c>
      <c r="J154" s="306">
        <v>50</v>
      </c>
      <c r="K154" s="302"/>
    </row>
    <row r="155" spans="2:11" ht="15" customHeight="1">
      <c r="B155" s="281"/>
      <c r="C155" s="306" t="s">
        <v>1211</v>
      </c>
      <c r="D155" s="261"/>
      <c r="E155" s="261"/>
      <c r="F155" s="307" t="s">
        <v>1190</v>
      </c>
      <c r="G155" s="261"/>
      <c r="H155" s="306" t="s">
        <v>1223</v>
      </c>
      <c r="I155" s="306" t="s">
        <v>1186</v>
      </c>
      <c r="J155" s="306">
        <v>50</v>
      </c>
      <c r="K155" s="302"/>
    </row>
    <row r="156" spans="2:11" ht="15" customHeight="1">
      <c r="B156" s="281"/>
      <c r="C156" s="306" t="s">
        <v>1209</v>
      </c>
      <c r="D156" s="261"/>
      <c r="E156" s="261"/>
      <c r="F156" s="307" t="s">
        <v>1190</v>
      </c>
      <c r="G156" s="261"/>
      <c r="H156" s="306" t="s">
        <v>1223</v>
      </c>
      <c r="I156" s="306" t="s">
        <v>1186</v>
      </c>
      <c r="J156" s="306">
        <v>50</v>
      </c>
      <c r="K156" s="302"/>
    </row>
    <row r="157" spans="2:11" ht="15" customHeight="1">
      <c r="B157" s="281"/>
      <c r="C157" s="306" t="s">
        <v>103</v>
      </c>
      <c r="D157" s="261"/>
      <c r="E157" s="261"/>
      <c r="F157" s="307" t="s">
        <v>1184</v>
      </c>
      <c r="G157" s="261"/>
      <c r="H157" s="306" t="s">
        <v>1245</v>
      </c>
      <c r="I157" s="306" t="s">
        <v>1186</v>
      </c>
      <c r="J157" s="306" t="s">
        <v>1246</v>
      </c>
      <c r="K157" s="302"/>
    </row>
    <row r="158" spans="2:11" ht="15" customHeight="1">
      <c r="B158" s="281"/>
      <c r="C158" s="306" t="s">
        <v>1247</v>
      </c>
      <c r="D158" s="261"/>
      <c r="E158" s="261"/>
      <c r="F158" s="307" t="s">
        <v>1184</v>
      </c>
      <c r="G158" s="261"/>
      <c r="H158" s="306" t="s">
        <v>1248</v>
      </c>
      <c r="I158" s="306" t="s">
        <v>1218</v>
      </c>
      <c r="J158" s="306"/>
      <c r="K158" s="302"/>
    </row>
    <row r="159" spans="2:11" ht="15" customHeight="1">
      <c r="B159" s="308"/>
      <c r="C159" s="290"/>
      <c r="D159" s="290"/>
      <c r="E159" s="290"/>
      <c r="F159" s="290"/>
      <c r="G159" s="290"/>
      <c r="H159" s="290"/>
      <c r="I159" s="290"/>
      <c r="J159" s="290"/>
      <c r="K159" s="309"/>
    </row>
    <row r="160" spans="2:11" ht="18.75" customHeight="1">
      <c r="B160" s="257"/>
      <c r="C160" s="261"/>
      <c r="D160" s="261"/>
      <c r="E160" s="261"/>
      <c r="F160" s="280"/>
      <c r="G160" s="261"/>
      <c r="H160" s="261"/>
      <c r="I160" s="261"/>
      <c r="J160" s="261"/>
      <c r="K160" s="257"/>
    </row>
    <row r="161" spans="2:11" ht="18.75" customHeight="1">
      <c r="B161" s="267"/>
      <c r="C161" s="267"/>
      <c r="D161" s="267"/>
      <c r="E161" s="267"/>
      <c r="F161" s="267"/>
      <c r="G161" s="267"/>
      <c r="H161" s="267"/>
      <c r="I161" s="267"/>
      <c r="J161" s="267"/>
      <c r="K161" s="267"/>
    </row>
    <row r="162" spans="2:11" ht="7.5" customHeight="1">
      <c r="B162" s="249"/>
      <c r="C162" s="250"/>
      <c r="D162" s="250"/>
      <c r="E162" s="250"/>
      <c r="F162" s="250"/>
      <c r="G162" s="250"/>
      <c r="H162" s="250"/>
      <c r="I162" s="250"/>
      <c r="J162" s="250"/>
      <c r="K162" s="251"/>
    </row>
    <row r="163" spans="2:11" ht="45" customHeight="1">
      <c r="B163" s="252"/>
      <c r="C163" s="375" t="s">
        <v>1249</v>
      </c>
      <c r="D163" s="375"/>
      <c r="E163" s="375"/>
      <c r="F163" s="375"/>
      <c r="G163" s="375"/>
      <c r="H163" s="375"/>
      <c r="I163" s="375"/>
      <c r="J163" s="375"/>
      <c r="K163" s="253"/>
    </row>
    <row r="164" spans="2:11" ht="17.25" customHeight="1">
      <c r="B164" s="252"/>
      <c r="C164" s="273" t="s">
        <v>1178</v>
      </c>
      <c r="D164" s="273"/>
      <c r="E164" s="273"/>
      <c r="F164" s="273" t="s">
        <v>1179</v>
      </c>
      <c r="G164" s="310"/>
      <c r="H164" s="311" t="s">
        <v>135</v>
      </c>
      <c r="I164" s="311" t="s">
        <v>60</v>
      </c>
      <c r="J164" s="273" t="s">
        <v>1180</v>
      </c>
      <c r="K164" s="253"/>
    </row>
    <row r="165" spans="2:11" ht="17.25" customHeight="1">
      <c r="B165" s="254"/>
      <c r="C165" s="275" t="s">
        <v>1181</v>
      </c>
      <c r="D165" s="275"/>
      <c r="E165" s="275"/>
      <c r="F165" s="276" t="s">
        <v>1182</v>
      </c>
      <c r="G165" s="312"/>
      <c r="H165" s="313"/>
      <c r="I165" s="313"/>
      <c r="J165" s="275" t="s">
        <v>1183</v>
      </c>
      <c r="K165" s="255"/>
    </row>
    <row r="166" spans="2:11" ht="5.25" customHeight="1">
      <c r="B166" s="281"/>
      <c r="C166" s="278"/>
      <c r="D166" s="278"/>
      <c r="E166" s="278"/>
      <c r="F166" s="278"/>
      <c r="G166" s="279"/>
      <c r="H166" s="278"/>
      <c r="I166" s="278"/>
      <c r="J166" s="278"/>
      <c r="K166" s="302"/>
    </row>
    <row r="167" spans="2:11" ht="15" customHeight="1">
      <c r="B167" s="281"/>
      <c r="C167" s="261" t="s">
        <v>1187</v>
      </c>
      <c r="D167" s="261"/>
      <c r="E167" s="261"/>
      <c r="F167" s="280" t="s">
        <v>1184</v>
      </c>
      <c r="G167" s="261"/>
      <c r="H167" s="261" t="s">
        <v>1223</v>
      </c>
      <c r="I167" s="261" t="s">
        <v>1186</v>
      </c>
      <c r="J167" s="261">
        <v>120</v>
      </c>
      <c r="K167" s="302"/>
    </row>
    <row r="168" spans="2:11" ht="15" customHeight="1">
      <c r="B168" s="281"/>
      <c r="C168" s="261" t="s">
        <v>1232</v>
      </c>
      <c r="D168" s="261"/>
      <c r="E168" s="261"/>
      <c r="F168" s="280" t="s">
        <v>1184</v>
      </c>
      <c r="G168" s="261"/>
      <c r="H168" s="261" t="s">
        <v>1233</v>
      </c>
      <c r="I168" s="261" t="s">
        <v>1186</v>
      </c>
      <c r="J168" s="261" t="s">
        <v>1234</v>
      </c>
      <c r="K168" s="302"/>
    </row>
    <row r="169" spans="2:11" ht="15" customHeight="1">
      <c r="B169" s="281"/>
      <c r="C169" s="261" t="s">
        <v>1133</v>
      </c>
      <c r="D169" s="261"/>
      <c r="E169" s="261"/>
      <c r="F169" s="280" t="s">
        <v>1184</v>
      </c>
      <c r="G169" s="261"/>
      <c r="H169" s="261" t="s">
        <v>1250</v>
      </c>
      <c r="I169" s="261" t="s">
        <v>1186</v>
      </c>
      <c r="J169" s="261" t="s">
        <v>1234</v>
      </c>
      <c r="K169" s="302"/>
    </row>
    <row r="170" spans="2:11" ht="15" customHeight="1">
      <c r="B170" s="281"/>
      <c r="C170" s="261" t="s">
        <v>1189</v>
      </c>
      <c r="D170" s="261"/>
      <c r="E170" s="261"/>
      <c r="F170" s="280" t="s">
        <v>1190</v>
      </c>
      <c r="G170" s="261"/>
      <c r="H170" s="261" t="s">
        <v>1250</v>
      </c>
      <c r="I170" s="261" t="s">
        <v>1186</v>
      </c>
      <c r="J170" s="261">
        <v>50</v>
      </c>
      <c r="K170" s="302"/>
    </row>
    <row r="171" spans="2:11" ht="15" customHeight="1">
      <c r="B171" s="281"/>
      <c r="C171" s="261" t="s">
        <v>1192</v>
      </c>
      <c r="D171" s="261"/>
      <c r="E171" s="261"/>
      <c r="F171" s="280" t="s">
        <v>1184</v>
      </c>
      <c r="G171" s="261"/>
      <c r="H171" s="261" t="s">
        <v>1250</v>
      </c>
      <c r="I171" s="261" t="s">
        <v>1194</v>
      </c>
      <c r="J171" s="261"/>
      <c r="K171" s="302"/>
    </row>
    <row r="172" spans="2:11" ht="15" customHeight="1">
      <c r="B172" s="281"/>
      <c r="C172" s="261" t="s">
        <v>1203</v>
      </c>
      <c r="D172" s="261"/>
      <c r="E172" s="261"/>
      <c r="F172" s="280" t="s">
        <v>1190</v>
      </c>
      <c r="G172" s="261"/>
      <c r="H172" s="261" t="s">
        <v>1250</v>
      </c>
      <c r="I172" s="261" t="s">
        <v>1186</v>
      </c>
      <c r="J172" s="261">
        <v>50</v>
      </c>
      <c r="K172" s="302"/>
    </row>
    <row r="173" spans="2:11" ht="15" customHeight="1">
      <c r="B173" s="281"/>
      <c r="C173" s="261" t="s">
        <v>1211</v>
      </c>
      <c r="D173" s="261"/>
      <c r="E173" s="261"/>
      <c r="F173" s="280" t="s">
        <v>1190</v>
      </c>
      <c r="G173" s="261"/>
      <c r="H173" s="261" t="s">
        <v>1250</v>
      </c>
      <c r="I173" s="261" t="s">
        <v>1186</v>
      </c>
      <c r="J173" s="261">
        <v>50</v>
      </c>
      <c r="K173" s="302"/>
    </row>
    <row r="174" spans="2:11" ht="15" customHeight="1">
      <c r="B174" s="281"/>
      <c r="C174" s="261" t="s">
        <v>1209</v>
      </c>
      <c r="D174" s="261"/>
      <c r="E174" s="261"/>
      <c r="F174" s="280" t="s">
        <v>1190</v>
      </c>
      <c r="G174" s="261"/>
      <c r="H174" s="261" t="s">
        <v>1250</v>
      </c>
      <c r="I174" s="261" t="s">
        <v>1186</v>
      </c>
      <c r="J174" s="261">
        <v>50</v>
      </c>
      <c r="K174" s="302"/>
    </row>
    <row r="175" spans="2:11" ht="15" customHeight="1">
      <c r="B175" s="281"/>
      <c r="C175" s="261" t="s">
        <v>134</v>
      </c>
      <c r="D175" s="261"/>
      <c r="E175" s="261"/>
      <c r="F175" s="280" t="s">
        <v>1184</v>
      </c>
      <c r="G175" s="261"/>
      <c r="H175" s="261" t="s">
        <v>1251</v>
      </c>
      <c r="I175" s="261" t="s">
        <v>1252</v>
      </c>
      <c r="J175" s="261"/>
      <c r="K175" s="302"/>
    </row>
    <row r="176" spans="2:11" ht="15" customHeight="1">
      <c r="B176" s="281"/>
      <c r="C176" s="261" t="s">
        <v>60</v>
      </c>
      <c r="D176" s="261"/>
      <c r="E176" s="261"/>
      <c r="F176" s="280" t="s">
        <v>1184</v>
      </c>
      <c r="G176" s="261"/>
      <c r="H176" s="261" t="s">
        <v>1253</v>
      </c>
      <c r="I176" s="261" t="s">
        <v>1254</v>
      </c>
      <c r="J176" s="261">
        <v>1</v>
      </c>
      <c r="K176" s="302"/>
    </row>
    <row r="177" spans="2:11" ht="15" customHeight="1">
      <c r="B177" s="281"/>
      <c r="C177" s="261" t="s">
        <v>56</v>
      </c>
      <c r="D177" s="261"/>
      <c r="E177" s="261"/>
      <c r="F177" s="280" t="s">
        <v>1184</v>
      </c>
      <c r="G177" s="261"/>
      <c r="H177" s="261" t="s">
        <v>1255</v>
      </c>
      <c r="I177" s="261" t="s">
        <v>1186</v>
      </c>
      <c r="J177" s="261">
        <v>20</v>
      </c>
      <c r="K177" s="302"/>
    </row>
    <row r="178" spans="2:11" ht="15" customHeight="1">
      <c r="B178" s="281"/>
      <c r="C178" s="261" t="s">
        <v>135</v>
      </c>
      <c r="D178" s="261"/>
      <c r="E178" s="261"/>
      <c r="F178" s="280" t="s">
        <v>1184</v>
      </c>
      <c r="G178" s="261"/>
      <c r="H178" s="261" t="s">
        <v>1256</v>
      </c>
      <c r="I178" s="261" t="s">
        <v>1186</v>
      </c>
      <c r="J178" s="261">
        <v>255</v>
      </c>
      <c r="K178" s="302"/>
    </row>
    <row r="179" spans="2:11" ht="15" customHeight="1">
      <c r="B179" s="281"/>
      <c r="C179" s="261" t="s">
        <v>136</v>
      </c>
      <c r="D179" s="261"/>
      <c r="E179" s="261"/>
      <c r="F179" s="280" t="s">
        <v>1184</v>
      </c>
      <c r="G179" s="261"/>
      <c r="H179" s="261" t="s">
        <v>1149</v>
      </c>
      <c r="I179" s="261" t="s">
        <v>1186</v>
      </c>
      <c r="J179" s="261">
        <v>10</v>
      </c>
      <c r="K179" s="302"/>
    </row>
    <row r="180" spans="2:11" ht="15" customHeight="1">
      <c r="B180" s="281"/>
      <c r="C180" s="261" t="s">
        <v>137</v>
      </c>
      <c r="D180" s="261"/>
      <c r="E180" s="261"/>
      <c r="F180" s="280" t="s">
        <v>1184</v>
      </c>
      <c r="G180" s="261"/>
      <c r="H180" s="261" t="s">
        <v>1257</v>
      </c>
      <c r="I180" s="261" t="s">
        <v>1218</v>
      </c>
      <c r="J180" s="261"/>
      <c r="K180" s="302"/>
    </row>
    <row r="181" spans="2:11" ht="15" customHeight="1">
      <c r="B181" s="281"/>
      <c r="C181" s="261" t="s">
        <v>1258</v>
      </c>
      <c r="D181" s="261"/>
      <c r="E181" s="261"/>
      <c r="F181" s="280" t="s">
        <v>1184</v>
      </c>
      <c r="G181" s="261"/>
      <c r="H181" s="261" t="s">
        <v>1259</v>
      </c>
      <c r="I181" s="261" t="s">
        <v>1218</v>
      </c>
      <c r="J181" s="261"/>
      <c r="K181" s="302"/>
    </row>
    <row r="182" spans="2:11" ht="15" customHeight="1">
      <c r="B182" s="281"/>
      <c r="C182" s="261" t="s">
        <v>1247</v>
      </c>
      <c r="D182" s="261"/>
      <c r="E182" s="261"/>
      <c r="F182" s="280" t="s">
        <v>1184</v>
      </c>
      <c r="G182" s="261"/>
      <c r="H182" s="261" t="s">
        <v>1260</v>
      </c>
      <c r="I182" s="261" t="s">
        <v>1218</v>
      </c>
      <c r="J182" s="261"/>
      <c r="K182" s="302"/>
    </row>
    <row r="183" spans="2:11" ht="15" customHeight="1">
      <c r="B183" s="281"/>
      <c r="C183" s="261" t="s">
        <v>139</v>
      </c>
      <c r="D183" s="261"/>
      <c r="E183" s="261"/>
      <c r="F183" s="280" t="s">
        <v>1190</v>
      </c>
      <c r="G183" s="261"/>
      <c r="H183" s="261" t="s">
        <v>1261</v>
      </c>
      <c r="I183" s="261" t="s">
        <v>1186</v>
      </c>
      <c r="J183" s="261">
        <v>50</v>
      </c>
      <c r="K183" s="302"/>
    </row>
    <row r="184" spans="2:11" ht="15" customHeight="1">
      <c r="B184" s="281"/>
      <c r="C184" s="261" t="s">
        <v>1262</v>
      </c>
      <c r="D184" s="261"/>
      <c r="E184" s="261"/>
      <c r="F184" s="280" t="s">
        <v>1190</v>
      </c>
      <c r="G184" s="261"/>
      <c r="H184" s="261" t="s">
        <v>1263</v>
      </c>
      <c r="I184" s="261" t="s">
        <v>1264</v>
      </c>
      <c r="J184" s="261"/>
      <c r="K184" s="302"/>
    </row>
    <row r="185" spans="2:11" ht="15" customHeight="1">
      <c r="B185" s="281"/>
      <c r="C185" s="261" t="s">
        <v>1265</v>
      </c>
      <c r="D185" s="261"/>
      <c r="E185" s="261"/>
      <c r="F185" s="280" t="s">
        <v>1190</v>
      </c>
      <c r="G185" s="261"/>
      <c r="H185" s="261" t="s">
        <v>1266</v>
      </c>
      <c r="I185" s="261" t="s">
        <v>1264</v>
      </c>
      <c r="J185" s="261"/>
      <c r="K185" s="302"/>
    </row>
    <row r="186" spans="2:11" ht="15" customHeight="1">
      <c r="B186" s="281"/>
      <c r="C186" s="261" t="s">
        <v>1267</v>
      </c>
      <c r="D186" s="261"/>
      <c r="E186" s="261"/>
      <c r="F186" s="280" t="s">
        <v>1190</v>
      </c>
      <c r="G186" s="261"/>
      <c r="H186" s="261" t="s">
        <v>1268</v>
      </c>
      <c r="I186" s="261" t="s">
        <v>1264</v>
      </c>
      <c r="J186" s="261"/>
      <c r="K186" s="302"/>
    </row>
    <row r="187" spans="2:11" ht="15" customHeight="1">
      <c r="B187" s="281"/>
      <c r="C187" s="314" t="s">
        <v>1269</v>
      </c>
      <c r="D187" s="261"/>
      <c r="E187" s="261"/>
      <c r="F187" s="280" t="s">
        <v>1190</v>
      </c>
      <c r="G187" s="261"/>
      <c r="H187" s="261" t="s">
        <v>1270</v>
      </c>
      <c r="I187" s="261" t="s">
        <v>1271</v>
      </c>
      <c r="J187" s="315" t="s">
        <v>1272</v>
      </c>
      <c r="K187" s="302"/>
    </row>
    <row r="188" spans="2:11" ht="15" customHeight="1">
      <c r="B188" s="281"/>
      <c r="C188" s="266" t="s">
        <v>45</v>
      </c>
      <c r="D188" s="261"/>
      <c r="E188" s="261"/>
      <c r="F188" s="280" t="s">
        <v>1184</v>
      </c>
      <c r="G188" s="261"/>
      <c r="H188" s="257" t="s">
        <v>1273</v>
      </c>
      <c r="I188" s="261" t="s">
        <v>1274</v>
      </c>
      <c r="J188" s="261"/>
      <c r="K188" s="302"/>
    </row>
    <row r="189" spans="2:11" ht="15" customHeight="1">
      <c r="B189" s="281"/>
      <c r="C189" s="266" t="s">
        <v>1275</v>
      </c>
      <c r="D189" s="261"/>
      <c r="E189" s="261"/>
      <c r="F189" s="280" t="s">
        <v>1184</v>
      </c>
      <c r="G189" s="261"/>
      <c r="H189" s="261" t="s">
        <v>1276</v>
      </c>
      <c r="I189" s="261" t="s">
        <v>1218</v>
      </c>
      <c r="J189" s="261"/>
      <c r="K189" s="302"/>
    </row>
    <row r="190" spans="2:11" ht="15" customHeight="1">
      <c r="B190" s="281"/>
      <c r="C190" s="266" t="s">
        <v>1277</v>
      </c>
      <c r="D190" s="261"/>
      <c r="E190" s="261"/>
      <c r="F190" s="280" t="s">
        <v>1184</v>
      </c>
      <c r="G190" s="261"/>
      <c r="H190" s="261" t="s">
        <v>1278</v>
      </c>
      <c r="I190" s="261" t="s">
        <v>1218</v>
      </c>
      <c r="J190" s="261"/>
      <c r="K190" s="302"/>
    </row>
    <row r="191" spans="2:11" ht="15" customHeight="1">
      <c r="B191" s="281"/>
      <c r="C191" s="266" t="s">
        <v>1279</v>
      </c>
      <c r="D191" s="261"/>
      <c r="E191" s="261"/>
      <c r="F191" s="280" t="s">
        <v>1190</v>
      </c>
      <c r="G191" s="261"/>
      <c r="H191" s="261" t="s">
        <v>1280</v>
      </c>
      <c r="I191" s="261" t="s">
        <v>1218</v>
      </c>
      <c r="J191" s="261"/>
      <c r="K191" s="302"/>
    </row>
    <row r="192" spans="2:11" ht="15" customHeight="1">
      <c r="B192" s="308"/>
      <c r="C192" s="316"/>
      <c r="D192" s="290"/>
      <c r="E192" s="290"/>
      <c r="F192" s="290"/>
      <c r="G192" s="290"/>
      <c r="H192" s="290"/>
      <c r="I192" s="290"/>
      <c r="J192" s="290"/>
      <c r="K192" s="309"/>
    </row>
    <row r="193" spans="2:11" ht="18.75" customHeight="1">
      <c r="B193" s="257"/>
      <c r="C193" s="261"/>
      <c r="D193" s="261"/>
      <c r="E193" s="261"/>
      <c r="F193" s="280"/>
      <c r="G193" s="261"/>
      <c r="H193" s="261"/>
      <c r="I193" s="261"/>
      <c r="J193" s="261"/>
      <c r="K193" s="257"/>
    </row>
    <row r="194" spans="2:11" ht="18.75" customHeight="1">
      <c r="B194" s="257"/>
      <c r="C194" s="261"/>
      <c r="D194" s="261"/>
      <c r="E194" s="261"/>
      <c r="F194" s="280"/>
      <c r="G194" s="261"/>
      <c r="H194" s="261"/>
      <c r="I194" s="261"/>
      <c r="J194" s="261"/>
      <c r="K194" s="257"/>
    </row>
    <row r="195" spans="2:11" ht="18.75" customHeight="1">
      <c r="B195" s="267"/>
      <c r="C195" s="267"/>
      <c r="D195" s="267"/>
      <c r="E195" s="267"/>
      <c r="F195" s="267"/>
      <c r="G195" s="267"/>
      <c r="H195" s="267"/>
      <c r="I195" s="267"/>
      <c r="J195" s="267"/>
      <c r="K195" s="267"/>
    </row>
    <row r="196" spans="2:11" ht="13.5">
      <c r="B196" s="249"/>
      <c r="C196" s="250"/>
      <c r="D196" s="250"/>
      <c r="E196" s="250"/>
      <c r="F196" s="250"/>
      <c r="G196" s="250"/>
      <c r="H196" s="250"/>
      <c r="I196" s="250"/>
      <c r="J196" s="250"/>
      <c r="K196" s="251"/>
    </row>
    <row r="197" spans="2:11" ht="21">
      <c r="B197" s="252"/>
      <c r="C197" s="375" t="s">
        <v>1281</v>
      </c>
      <c r="D197" s="375"/>
      <c r="E197" s="375"/>
      <c r="F197" s="375"/>
      <c r="G197" s="375"/>
      <c r="H197" s="375"/>
      <c r="I197" s="375"/>
      <c r="J197" s="375"/>
      <c r="K197" s="253"/>
    </row>
    <row r="198" spans="2:11" ht="25.5" customHeight="1">
      <c r="B198" s="252"/>
      <c r="C198" s="317" t="s">
        <v>1282</v>
      </c>
      <c r="D198" s="317"/>
      <c r="E198" s="317"/>
      <c r="F198" s="317" t="s">
        <v>1283</v>
      </c>
      <c r="G198" s="318"/>
      <c r="H198" s="374" t="s">
        <v>1284</v>
      </c>
      <c r="I198" s="374"/>
      <c r="J198" s="374"/>
      <c r="K198" s="253"/>
    </row>
    <row r="199" spans="2:11" ht="5.25" customHeight="1">
      <c r="B199" s="281"/>
      <c r="C199" s="278"/>
      <c r="D199" s="278"/>
      <c r="E199" s="278"/>
      <c r="F199" s="278"/>
      <c r="G199" s="261"/>
      <c r="H199" s="278"/>
      <c r="I199" s="278"/>
      <c r="J199" s="278"/>
      <c r="K199" s="302"/>
    </row>
    <row r="200" spans="2:11" ht="15" customHeight="1">
      <c r="B200" s="281"/>
      <c r="C200" s="261" t="s">
        <v>1274</v>
      </c>
      <c r="D200" s="261"/>
      <c r="E200" s="261"/>
      <c r="F200" s="280" t="s">
        <v>46</v>
      </c>
      <c r="G200" s="261"/>
      <c r="H200" s="372" t="s">
        <v>1285</v>
      </c>
      <c r="I200" s="372"/>
      <c r="J200" s="372"/>
      <c r="K200" s="302"/>
    </row>
    <row r="201" spans="2:11" ht="15" customHeight="1">
      <c r="B201" s="281"/>
      <c r="C201" s="287"/>
      <c r="D201" s="261"/>
      <c r="E201" s="261"/>
      <c r="F201" s="280" t="s">
        <v>47</v>
      </c>
      <c r="G201" s="261"/>
      <c r="H201" s="372" t="s">
        <v>1286</v>
      </c>
      <c r="I201" s="372"/>
      <c r="J201" s="372"/>
      <c r="K201" s="302"/>
    </row>
    <row r="202" spans="2:11" ht="15" customHeight="1">
      <c r="B202" s="281"/>
      <c r="C202" s="287"/>
      <c r="D202" s="261"/>
      <c r="E202" s="261"/>
      <c r="F202" s="280" t="s">
        <v>50</v>
      </c>
      <c r="G202" s="261"/>
      <c r="H202" s="372" t="s">
        <v>1287</v>
      </c>
      <c r="I202" s="372"/>
      <c r="J202" s="372"/>
      <c r="K202" s="302"/>
    </row>
    <row r="203" spans="2:11" ht="15" customHeight="1">
      <c r="B203" s="281"/>
      <c r="C203" s="261"/>
      <c r="D203" s="261"/>
      <c r="E203" s="261"/>
      <c r="F203" s="280" t="s">
        <v>48</v>
      </c>
      <c r="G203" s="261"/>
      <c r="H203" s="372" t="s">
        <v>1288</v>
      </c>
      <c r="I203" s="372"/>
      <c r="J203" s="372"/>
      <c r="K203" s="302"/>
    </row>
    <row r="204" spans="2:11" ht="15" customHeight="1">
      <c r="B204" s="281"/>
      <c r="C204" s="261"/>
      <c r="D204" s="261"/>
      <c r="E204" s="261"/>
      <c r="F204" s="280" t="s">
        <v>49</v>
      </c>
      <c r="G204" s="261"/>
      <c r="H204" s="372" t="s">
        <v>1289</v>
      </c>
      <c r="I204" s="372"/>
      <c r="J204" s="372"/>
      <c r="K204" s="302"/>
    </row>
    <row r="205" spans="2:11" ht="15" customHeight="1">
      <c r="B205" s="281"/>
      <c r="C205" s="261"/>
      <c r="D205" s="261"/>
      <c r="E205" s="261"/>
      <c r="F205" s="280"/>
      <c r="G205" s="261"/>
      <c r="H205" s="261"/>
      <c r="I205" s="261"/>
      <c r="J205" s="261"/>
      <c r="K205" s="302"/>
    </row>
    <row r="206" spans="2:11" ht="15" customHeight="1">
      <c r="B206" s="281"/>
      <c r="C206" s="261" t="s">
        <v>1230</v>
      </c>
      <c r="D206" s="261"/>
      <c r="E206" s="261"/>
      <c r="F206" s="280" t="s">
        <v>82</v>
      </c>
      <c r="G206" s="261"/>
      <c r="H206" s="372" t="s">
        <v>1290</v>
      </c>
      <c r="I206" s="372"/>
      <c r="J206" s="372"/>
      <c r="K206" s="302"/>
    </row>
    <row r="207" spans="2:11" ht="15" customHeight="1">
      <c r="B207" s="281"/>
      <c r="C207" s="287"/>
      <c r="D207" s="261"/>
      <c r="E207" s="261"/>
      <c r="F207" s="280" t="s">
        <v>1127</v>
      </c>
      <c r="G207" s="261"/>
      <c r="H207" s="372" t="s">
        <v>1128</v>
      </c>
      <c r="I207" s="372"/>
      <c r="J207" s="372"/>
      <c r="K207" s="302"/>
    </row>
    <row r="208" spans="2:11" ht="15" customHeight="1">
      <c r="B208" s="281"/>
      <c r="C208" s="261"/>
      <c r="D208" s="261"/>
      <c r="E208" s="261"/>
      <c r="F208" s="280" t="s">
        <v>1125</v>
      </c>
      <c r="G208" s="261"/>
      <c r="H208" s="372" t="s">
        <v>1291</v>
      </c>
      <c r="I208" s="372"/>
      <c r="J208" s="372"/>
      <c r="K208" s="302"/>
    </row>
    <row r="209" spans="2:11" ht="15" customHeight="1">
      <c r="B209" s="319"/>
      <c r="C209" s="287"/>
      <c r="D209" s="287"/>
      <c r="E209" s="287"/>
      <c r="F209" s="280" t="s">
        <v>1129</v>
      </c>
      <c r="G209" s="266"/>
      <c r="H209" s="373" t="s">
        <v>1130</v>
      </c>
      <c r="I209" s="373"/>
      <c r="J209" s="373"/>
      <c r="K209" s="320"/>
    </row>
    <row r="210" spans="2:11" ht="15" customHeight="1">
      <c r="B210" s="319"/>
      <c r="C210" s="287"/>
      <c r="D210" s="287"/>
      <c r="E210" s="287"/>
      <c r="F210" s="280" t="s">
        <v>1131</v>
      </c>
      <c r="G210" s="266"/>
      <c r="H210" s="373" t="s">
        <v>1292</v>
      </c>
      <c r="I210" s="373"/>
      <c r="J210" s="373"/>
      <c r="K210" s="320"/>
    </row>
    <row r="211" spans="2:11" ht="15" customHeight="1">
      <c r="B211" s="319"/>
      <c r="C211" s="287"/>
      <c r="D211" s="287"/>
      <c r="E211" s="287"/>
      <c r="F211" s="321"/>
      <c r="G211" s="266"/>
      <c r="H211" s="322"/>
      <c r="I211" s="322"/>
      <c r="J211" s="322"/>
      <c r="K211" s="320"/>
    </row>
    <row r="212" spans="2:11" ht="15" customHeight="1">
      <c r="B212" s="319"/>
      <c r="C212" s="261" t="s">
        <v>1254</v>
      </c>
      <c r="D212" s="287"/>
      <c r="E212" s="287"/>
      <c r="F212" s="280">
        <v>1</v>
      </c>
      <c r="G212" s="266"/>
      <c r="H212" s="373" t="s">
        <v>1293</v>
      </c>
      <c r="I212" s="373"/>
      <c r="J212" s="373"/>
      <c r="K212" s="320"/>
    </row>
    <row r="213" spans="2:11" ht="15" customHeight="1">
      <c r="B213" s="319"/>
      <c r="C213" s="287"/>
      <c r="D213" s="287"/>
      <c r="E213" s="287"/>
      <c r="F213" s="280">
        <v>2</v>
      </c>
      <c r="G213" s="266"/>
      <c r="H213" s="373" t="s">
        <v>1294</v>
      </c>
      <c r="I213" s="373"/>
      <c r="J213" s="373"/>
      <c r="K213" s="320"/>
    </row>
    <row r="214" spans="2:11" ht="15" customHeight="1">
      <c r="B214" s="319"/>
      <c r="C214" s="287"/>
      <c r="D214" s="287"/>
      <c r="E214" s="287"/>
      <c r="F214" s="280">
        <v>3</v>
      </c>
      <c r="G214" s="266"/>
      <c r="H214" s="373" t="s">
        <v>1295</v>
      </c>
      <c r="I214" s="373"/>
      <c r="J214" s="373"/>
      <c r="K214" s="320"/>
    </row>
    <row r="215" spans="2:11" ht="15" customHeight="1">
      <c r="B215" s="319"/>
      <c r="C215" s="287"/>
      <c r="D215" s="287"/>
      <c r="E215" s="287"/>
      <c r="F215" s="280">
        <v>4</v>
      </c>
      <c r="G215" s="266"/>
      <c r="H215" s="373" t="s">
        <v>1296</v>
      </c>
      <c r="I215" s="373"/>
      <c r="J215" s="373"/>
      <c r="K215" s="320"/>
    </row>
    <row r="216" spans="2:11" ht="12.75" customHeight="1">
      <c r="B216" s="323"/>
      <c r="C216" s="324"/>
      <c r="D216" s="324"/>
      <c r="E216" s="324"/>
      <c r="F216" s="324"/>
      <c r="G216" s="324"/>
      <c r="H216" s="324"/>
      <c r="I216" s="324"/>
      <c r="J216" s="324"/>
      <c r="K216" s="325"/>
    </row>
  </sheetData>
  <sheetProtection password="CC35" sheet="1" objects="1" scenarios="1" formatCells="0" formatColumns="0" formatRows="0" sort="0" autoFilter="0"/>
  <mergeCells count="77">
    <mergeCell ref="C9:J9"/>
    <mergeCell ref="D10:J10"/>
    <mergeCell ref="D13:J13"/>
    <mergeCell ref="C3:J3"/>
    <mergeCell ref="C4:J4"/>
    <mergeCell ref="C6:J6"/>
    <mergeCell ref="C7:J7"/>
    <mergeCell ref="D11:J11"/>
    <mergeCell ref="F19:J19"/>
    <mergeCell ref="F20:J20"/>
    <mergeCell ref="D14:J14"/>
    <mergeCell ref="D15:J15"/>
    <mergeCell ref="F16:J16"/>
    <mergeCell ref="F17:J1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D33:J33"/>
    <mergeCell ref="G34:J34"/>
    <mergeCell ref="G35:J35"/>
    <mergeCell ref="D49:J49"/>
    <mergeCell ref="E48:J48"/>
    <mergeCell ref="G36:J36"/>
    <mergeCell ref="G37:J3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Admin-PC\Admin</dc:creator>
  <cp:keywords/>
  <dc:description/>
  <cp:lastModifiedBy>Admin</cp:lastModifiedBy>
  <dcterms:created xsi:type="dcterms:W3CDTF">2017-09-19T10:50:58Z</dcterms:created>
  <dcterms:modified xsi:type="dcterms:W3CDTF">2017-09-19T10:51:09Z</dcterms:modified>
  <cp:category/>
  <cp:version/>
  <cp:contentType/>
  <cp:contentStatus/>
</cp:coreProperties>
</file>