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90" yWindow="615" windowWidth="19815" windowHeight="12720" activeTab="0"/>
  </bookViews>
  <sheets>
    <sheet name="Rekapitulace stavby" sheetId="1" r:id="rId1"/>
    <sheet name="1702001 - Etapa I." sheetId="2" r:id="rId2"/>
    <sheet name="1702002 - Etapa II." sheetId="3" r:id="rId3"/>
    <sheet name="1702003 - Etapa III." sheetId="4" r:id="rId4"/>
    <sheet name="Pokyny pro vyplnění" sheetId="5" r:id="rId5"/>
  </sheets>
  <definedNames>
    <definedName name="_xlnm._FilterDatabase" localSheetId="1" hidden="1">'1702001 - Etapa I.'!$C$89:$K$89</definedName>
    <definedName name="_xlnm._FilterDatabase" localSheetId="2" hidden="1">'1702002 - Etapa II.'!$C$92:$K$92</definedName>
    <definedName name="_xlnm._FilterDatabase" localSheetId="3" hidden="1">'1702003 - Etapa III.'!$C$92:$K$92</definedName>
    <definedName name="_xlnm.Print_Area" localSheetId="1">'1702001 - Etapa I.'!$C$4:$J$36,'1702001 - Etapa I.'!$C$42:$J$71,'1702001 - Etapa I.'!$C$77:$K$215</definedName>
    <definedName name="_xlnm.Print_Area" localSheetId="2">'1702002 - Etapa II.'!$C$4:$J$36,'1702002 - Etapa II.'!$C$42:$J$74,'1702002 - Etapa II.'!$C$80:$K$228</definedName>
    <definedName name="_xlnm.Print_Area" localSheetId="3">'1702003 - Etapa III.'!$C$4:$J$36,'1702003 - Etapa III.'!$C$42:$J$74,'1702003 - Etapa III.'!$C$80:$K$252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'1702001 - Etapa I.'!$89:$89</definedName>
    <definedName name="_xlnm.Print_Titles" localSheetId="2">'1702002 - Etapa II.'!$92:$92</definedName>
    <definedName name="_xlnm.Print_Titles" localSheetId="3">'1702003 - Etapa III.'!$92:$92</definedName>
  </definedNames>
  <calcPr calcId="125725"/>
</workbook>
</file>

<file path=xl/sharedStrings.xml><?xml version="1.0" encoding="utf-8"?>
<sst xmlns="http://schemas.openxmlformats.org/spreadsheetml/2006/main" count="5806" uniqueCount="917">
  <si>
    <t>Export VZ</t>
  </si>
  <si>
    <t>List obsahuje:</t>
  </si>
  <si>
    <t>3.0</t>
  </si>
  <si>
    <t>ZAMOK</t>
  </si>
  <si>
    <t>False</t>
  </si>
  <si>
    <t>{da1b86ee-0d7e-4e9b-bb98-545d3ba7f1eb}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</si>
  <si>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</si>
  <si>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</si>
  <si>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</si>
  <si>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</si>
  <si>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</si>
  <si>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</si>
  <si>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</si>
  <si>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</si>
  <si>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</si>
  <si>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</si>
  <si>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</si>
  <si>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a výměna oken Gymnázium Trutnov</t>
  </si>
  <si>
    <t>0,1</t>
  </si>
  <si>
    <t>KSO:</t>
  </si>
  <si>
    <t/>
  </si>
  <si>
    <t>CC-CZ:</t>
  </si>
  <si>
    <t>1</t>
  </si>
  <si>
    <t>Místo:</t>
  </si>
  <si>
    <t>Trutnov</t>
  </si>
  <si>
    <t>Datum:</t>
  </si>
  <si>
    <t>26.3.2017</t>
  </si>
  <si>
    <t>Zadavatel:</t>
  </si>
  <si>
    <t>IČ:</t>
  </si>
  <si>
    <t>Gymnázium Trutnov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</si>
  <si>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</si>
  <si>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</si>
  <si>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</si>
  <si>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</si>
  <si>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</si>
  <si>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</si>
  <si>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</si>
  <si>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</si>
  <si>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</si>
  <si>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</si>
  <si>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</si>
  <si>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</si>
  <si>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</si>
  <si>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</si>
  <si>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</si>
  <si>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</si>
  <si>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</si>
  <si>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</si>
  <si>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</si>
  <si>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</si>
  <si>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</si>
  <si>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</si>
  <si>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</si>
  <si>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</si>
  <si>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</si>
  <si>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</si>
  <si>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</si>
  <si>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</si>
  <si>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</si>
  <si>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</si>
  <si>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</si>
  <si>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</si>
  <si>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</si>
  <si>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</si>
  <si>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</si>
  <si>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</si>
  <si>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</si>
  <si>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</si>
  <si>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</si>
  <si>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</si>
  <si>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</si>
  <si>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</si>
  <si>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</si>
  <si>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</si>
  <si>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</si>
  <si>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1702001</t>
  </si>
  <si>
    <t>Etapa I.</t>
  </si>
  <si>
    <t>STA</t>
  </si>
  <si>
    <t>{a7154247-22f5-4a1f-853e-b8f91f610933}</t>
  </si>
  <si>
    <t>2</t>
  </si>
  <si>
    <t>1702002</t>
  </si>
  <si>
    <t>Etapa II.</t>
  </si>
  <si>
    <t>{5d69ecad-aa8b-44c8-996d-00227f86abf1}</t>
  </si>
  <si>
    <t>1702003</t>
  </si>
  <si>
    <t>Etapa III.</t>
  </si>
  <si>
    <t>{772d49ef-1e50-4cf3-842b-6b4a222a6928}</t>
  </si>
  <si>
    <t>Zpět na list:</t>
  </si>
  <si>
    <t>KRYCÍ LIST SOUPISU</t>
  </si>
  <si>
    <t>Objekt:</t>
  </si>
  <si>
    <t>1702001 - Etapa I.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</si>
  <si>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</si>
  <si>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</si>
  <si>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</si>
  <si>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</si>
  <si>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</si>
  <si>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</si>
  <si>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</si>
  <si>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</si>
  <si>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</si>
  <si>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</si>
  <si>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</si>
  <si>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</si>
  <si>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</si>
  <si>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</si>
  <si>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</si>
  <si>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</si>
  <si>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</si>
  <si>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</si>
  <si>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</si>
  <si>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</si>
  <si>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</si>
  <si>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</si>
  <si>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</si>
  <si>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</si>
  <si>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</si>
  <si>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</si>
  <si>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</si>
  <si>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</si>
  <si>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</si>
  <si>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</si>
  <si>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</si>
  <si>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</si>
  <si>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</si>
  <si>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</si>
  <si>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</si>
  <si>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</si>
  <si>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</si>
  <si>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</si>
  <si>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</si>
  <si>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612325302</t>
  </si>
  <si>
    <t>Vápenocementová štuková omítka ostění nebo nadpraží</t>
  </si>
  <si>
    <t>m2</t>
  </si>
  <si>
    <t>CS ÚRS 2016 02</t>
  </si>
  <si>
    <t>4</t>
  </si>
  <si>
    <t>-1180503520</t>
  </si>
  <si>
    <t>VV</t>
  </si>
  <si>
    <t>142,5*0,2</t>
  </si>
  <si>
    <t>619345132</t>
  </si>
  <si>
    <t>Hrubá oprava otvoru před osazením oken (vybouráním poškozené hrany ostění, parapetů i nadpraží doplnit vápenocementovou maltou)</t>
  </si>
  <si>
    <t>m</t>
  </si>
  <si>
    <t>-1634317508</t>
  </si>
  <si>
    <t>2*2*(1+0,8)</t>
  </si>
  <si>
    <t>2*2*(1,05+1,05)</t>
  </si>
  <si>
    <t>2*2*(1,1+1,64+3*(1,07+1,39))</t>
  </si>
  <si>
    <t>2*2*(3*(1,07+2,35)+3*(1,07+3,06))</t>
  </si>
  <si>
    <t>2*2*((8+18)*(1,8+2,5))</t>
  </si>
  <si>
    <t>Součet</t>
  </si>
  <si>
    <t>3</t>
  </si>
  <si>
    <t>619995001</t>
  </si>
  <si>
    <t>Začištění omítek kolem oken, dveří, podlah nebo obkladů</t>
  </si>
  <si>
    <t>2001846757</t>
  </si>
  <si>
    <t>2*(1+0,8)</t>
  </si>
  <si>
    <t>2*(1,05+1,05)</t>
  </si>
  <si>
    <t>2*(1,1+1,64+3*(1,07+1,39))</t>
  </si>
  <si>
    <t>2*(3*(1,07+2,35)+3*(1,07+3,06))</t>
  </si>
  <si>
    <t>2*((8+18)*(1,8+2,5))</t>
  </si>
  <si>
    <t>622325209</t>
  </si>
  <si>
    <t>Oprava vnější vápenocementové štukové omítky složitosti 1 stěn v rozsahu do 100%</t>
  </si>
  <si>
    <t>-1348548520</t>
  </si>
  <si>
    <t>5</t>
  </si>
  <si>
    <t>622212021</t>
  </si>
  <si>
    <t>Montáž polystyrenu do parapetu nových a nadpraží nových i stavajících špaletových oken 200x200 mm</t>
  </si>
  <si>
    <t>-1648565560</t>
  </si>
  <si>
    <t>0,6*3+0,76*2+1,26*2+1,07*6+1,1*2+1,07*6+1,07*6+1,07*6</t>
  </si>
  <si>
    <t>1,46*3+1,8*6+1,8*26*2</t>
  </si>
  <si>
    <t>M</t>
  </si>
  <si>
    <t>283764080</t>
  </si>
  <si>
    <t>deska z extrudovaného polystyrénu STYRODUR 4000 CS- 1250 x 600</t>
  </si>
  <si>
    <t>m3</t>
  </si>
  <si>
    <t>8</t>
  </si>
  <si>
    <t>-1331993938</t>
  </si>
  <si>
    <t>P</t>
  </si>
  <si>
    <t>Poznámka k položce:
lambda 0,035 [W / m K]</t>
  </si>
  <si>
    <t>142,5*0,2*0,2*1,05</t>
  </si>
  <si>
    <t>7</t>
  </si>
  <si>
    <t>624635362</t>
  </si>
  <si>
    <t xml:space="preserve">Tmelení trvale pružným tmelem venkovní obvodové spáry průřezu </t>
  </si>
  <si>
    <t>412890718</t>
  </si>
  <si>
    <t>9</t>
  </si>
  <si>
    <t>Ostatní konstrukce a práce, bourání</t>
  </si>
  <si>
    <t>941111111</t>
  </si>
  <si>
    <t>Montáž lešení řadového trubkového lehkého s podlahami zatížení do 200 kg/m2 š do 0,9 m v do 10 m</t>
  </si>
  <si>
    <t>954735678</t>
  </si>
  <si>
    <t>941111211</t>
  </si>
  <si>
    <t>Příplatek k lešení řadovému trubkovému lehkému s podlahami š 0,9 m v 10 m za první a ZKD den použití</t>
  </si>
  <si>
    <t>1047845296</t>
  </si>
  <si>
    <t>10</t>
  </si>
  <si>
    <t>941111811</t>
  </si>
  <si>
    <t>Demontáž lešení řadového trubkového lehkého s podlahami zatížení do 200 kg/m2 š do 0,9 m v do 10 m</t>
  </si>
  <si>
    <t>865393980</t>
  </si>
  <si>
    <t>11</t>
  </si>
  <si>
    <t>952901111</t>
  </si>
  <si>
    <t>Vyčištění budov bytové a občanské výstavby při výšce podlaží do 4 m</t>
  </si>
  <si>
    <t>1370818323</t>
  </si>
  <si>
    <t>2*3*(38+14)*3</t>
  </si>
  <si>
    <t>12</t>
  </si>
  <si>
    <t>962081131</t>
  </si>
  <si>
    <t>Bourání příček ze skleněných tvárnic tl do 100 mm</t>
  </si>
  <si>
    <t>-1521041422</t>
  </si>
  <si>
    <t>1,07*1,39</t>
  </si>
  <si>
    <t>13</t>
  </si>
  <si>
    <t>968062244</t>
  </si>
  <si>
    <t>Vybourání dřevěných rámů oken jednoduchých včetně křídel pl do 1 m2</t>
  </si>
  <si>
    <t>-415385043</t>
  </si>
  <si>
    <t>1*0,8</t>
  </si>
  <si>
    <t>14</t>
  </si>
  <si>
    <t>968062245</t>
  </si>
  <si>
    <t>Vybourání dřevěných rámů oken jednoduchých včetně křídel pl do 2 m2</t>
  </si>
  <si>
    <t>1923285348</t>
  </si>
  <si>
    <t>1,05*1,05+1,45*1,45</t>
  </si>
  <si>
    <t>968062355</t>
  </si>
  <si>
    <t>Vybourání dřevěných rámů oken dvojitých včetně křídel pl do 2 m2</t>
  </si>
  <si>
    <t>127417159</t>
  </si>
  <si>
    <t>1,1*1,64+3*1,07*1,39</t>
  </si>
  <si>
    <t>16</t>
  </si>
  <si>
    <t>968062356</t>
  </si>
  <si>
    <t>Vybourání dřevěných rámů oken dvojitých včetně křídel pl do 4 m2</t>
  </si>
  <si>
    <t>813439763</t>
  </si>
  <si>
    <t>3*1,07*2,35+3*1,07*3,06</t>
  </si>
  <si>
    <t>17</t>
  </si>
  <si>
    <t>968062357</t>
  </si>
  <si>
    <t>Vybourání dřevěných rámů oken dvojitých včetně křídel pl přes 4 m2</t>
  </si>
  <si>
    <t>808985619</t>
  </si>
  <si>
    <t>(8+18)*1,8*2,5</t>
  </si>
  <si>
    <t>18</t>
  </si>
  <si>
    <t>981011416</t>
  </si>
  <si>
    <t>Demolice budov zděných na MC nebo z betonu podíl konstrukcí do 35 % postupným rozebíráním</t>
  </si>
  <si>
    <t>1775101366</t>
  </si>
  <si>
    <t>5*2,5*2</t>
  </si>
  <si>
    <t>997</t>
  </si>
  <si>
    <t>Přesun sutě</t>
  </si>
  <si>
    <t>19</t>
  </si>
  <si>
    <t>997013213</t>
  </si>
  <si>
    <t>Vnitrostaveništní doprava suti a vybouraných hmot pro budovy v do 12 m ručně</t>
  </si>
  <si>
    <t>t</t>
  </si>
  <si>
    <t>-1538886882</t>
  </si>
  <si>
    <t>20</t>
  </si>
  <si>
    <t>997013501</t>
  </si>
  <si>
    <t>Odvoz suti a vybouraných hmot na skládku nebo meziskládku do 1 km se složením</t>
  </si>
  <si>
    <t>-393633698</t>
  </si>
  <si>
    <t>997013509</t>
  </si>
  <si>
    <t>Příplatek k odvozu suti a vybouraných hmot na skládku ZKD 1 km přes 1 km</t>
  </si>
  <si>
    <t>-1145348128</t>
  </si>
  <si>
    <t>26,324*15 'Přepočtené koeficientem množství</t>
  </si>
  <si>
    <t>22</t>
  </si>
  <si>
    <t>997013801</t>
  </si>
  <si>
    <t>Poplatek za uložení stavebního betonového odpadu na skládce (skládkovné)</t>
  </si>
  <si>
    <t>-558687192</t>
  </si>
  <si>
    <t>23</t>
  </si>
  <si>
    <t>997013831</t>
  </si>
  <si>
    <t>Poplatek za uložení stavebního směsného odpadu na skládce (skládkovné)</t>
  </si>
  <si>
    <t>916915193</t>
  </si>
  <si>
    <t>26,324-17</t>
  </si>
  <si>
    <t>998</t>
  </si>
  <si>
    <t>Přesun hmot</t>
  </si>
  <si>
    <t>24</t>
  </si>
  <si>
    <t>998018002</t>
  </si>
  <si>
    <t>Přesun hmot ruční pro budovy v do 12 m</t>
  </si>
  <si>
    <t>1748623825</t>
  </si>
  <si>
    <t>PSV</t>
  </si>
  <si>
    <t>Práce a dodávky PSV</t>
  </si>
  <si>
    <t>764</t>
  </si>
  <si>
    <t>Konstrukce klempířské</t>
  </si>
  <si>
    <t>25</t>
  </si>
  <si>
    <t>764002851</t>
  </si>
  <si>
    <t>Demontáž oplechování parapetů do suti</t>
  </si>
  <si>
    <t>561349296</t>
  </si>
  <si>
    <t>1+1,05+3*0,6+2*0,76+2*1,26+6*1,07+1,1+3*1,07+3*1,07</t>
  </si>
  <si>
    <t>3*1,07+3*1,46+6*1,8+26*1,8</t>
  </si>
  <si>
    <t>26</t>
  </si>
  <si>
    <t>764216645</t>
  </si>
  <si>
    <t>Oplechování rovných parapetů celoplošně lepené z Pz s povrchovou úpravou rš 400 mm</t>
  </si>
  <si>
    <t>1578801884</t>
  </si>
  <si>
    <t>27</t>
  </si>
  <si>
    <t>998764102</t>
  </si>
  <si>
    <t>Přesun hmot tonážní pro konstrukce klempířské v objektech v do 12 m</t>
  </si>
  <si>
    <t>-1968049665</t>
  </si>
  <si>
    <t>766</t>
  </si>
  <si>
    <t>Konstrukce truhlářské</t>
  </si>
  <si>
    <t>28</t>
  </si>
  <si>
    <t>766621117</t>
  </si>
  <si>
    <t>Montáž a dodávka dřevěného okna jednoduchého zn. T14 včetne povrchové úpravy dle popisu tabulky oken vč. paropropustné a parotěsné pásky nebo 3D pěny</t>
  </si>
  <si>
    <t>kus</t>
  </si>
  <si>
    <t>1804074267</t>
  </si>
  <si>
    <t>29</t>
  </si>
  <si>
    <t>766621118</t>
  </si>
  <si>
    <t>Montáž a dodávka dřevěného okna jednoduchého zn. T15 včetne povrchové úpravy dle popisu tabulky oken vč. paropropustné a parotěsné pásky nebo 3D pěny</t>
  </si>
  <si>
    <t>1665222375</t>
  </si>
  <si>
    <t>30</t>
  </si>
  <si>
    <t>766621123</t>
  </si>
  <si>
    <t>Oprava dřevěného okna špaletového zn. T20 včetne povrchové úpravy dle popisu tabulky oken  vč. vnitřního parapetu</t>
  </si>
  <si>
    <t>-1850682864</t>
  </si>
  <si>
    <t>31</t>
  </si>
  <si>
    <t>766621128</t>
  </si>
  <si>
    <t>Oprava dřevěného okna špaletového zn. T26 včetne povrchové úpravy dle popisu tabulky oken vč. vnitřního parapetu</t>
  </si>
  <si>
    <t>-833583042</t>
  </si>
  <si>
    <t>32</t>
  </si>
  <si>
    <t>766621129</t>
  </si>
  <si>
    <t>Oprava dřevěného okna špaletového zn. T27 včetne povrchové úpravy dle popisu tabulky oken vč. vnitřního parapetu</t>
  </si>
  <si>
    <t>1868358097</t>
  </si>
  <si>
    <t>33</t>
  </si>
  <si>
    <t>766621130</t>
  </si>
  <si>
    <t xml:space="preserve">Oprava dřevěného okna špaletového zn. T28 včetne povrchové úpravy dle popisu tabulky oken vč. vnitřního parapetu </t>
  </si>
  <si>
    <t>-1357607329</t>
  </si>
  <si>
    <t>34</t>
  </si>
  <si>
    <t>766621133</t>
  </si>
  <si>
    <t>Montáž a dodávka dřevěného okna špaletového zn. T30 včetne povrchové úpravy dle popisu tabulky oken vč. paropropustné a parotěsné pásky nebo 3D pěny</t>
  </si>
  <si>
    <t>-2030816996</t>
  </si>
  <si>
    <t>35</t>
  </si>
  <si>
    <t>766621134</t>
  </si>
  <si>
    <t>Montáž a dodávka dřevěného okna špaletového zn. T31 včetne povrchové úpravy dle popisu tabulky oken vč. paropropustné a parotěsné pásky nebo 3D pěny</t>
  </si>
  <si>
    <t>861526912</t>
  </si>
  <si>
    <t>36</t>
  </si>
  <si>
    <t>766621135</t>
  </si>
  <si>
    <t>Montáž a dodávka dřevěného okna špaletového zn. T32 včetne povrchové úpravy dle popisu tabulky oken vč. paropropustné a parotěsné pásky nebo 3D pěny</t>
  </si>
  <si>
    <t>-2036284596</t>
  </si>
  <si>
    <t>37</t>
  </si>
  <si>
    <t>766621136</t>
  </si>
  <si>
    <t xml:space="preserve">Montáž a dodávka dřevěného okna špaletového zn. T33 včetne povrchové úpravy dle popisu tabulky oken vč. paropropustné a parotěsné pásky nebo 3D pěny </t>
  </si>
  <si>
    <t>1856564469</t>
  </si>
  <si>
    <t>38</t>
  </si>
  <si>
    <t>766621152</t>
  </si>
  <si>
    <t>Montáž a dodávka dřevěného okna špaletového zn. T43 včetne povrchové úpravy dle popisu tabulky oken ozn.191 vč. paropropustné a parotěsné pásky nebo 3D pěny</t>
  </si>
  <si>
    <t>82066079</t>
  </si>
  <si>
    <t>39</t>
  </si>
  <si>
    <t>766621153</t>
  </si>
  <si>
    <t>Oprava dřevěného okna špaletového zn. T44K včetne povrchové úpravy dle popisu tabulky oken ozn.194,276,372  vč. vnitřního parapetu</t>
  </si>
  <si>
    <t>-1424844988</t>
  </si>
  <si>
    <t>40</t>
  </si>
  <si>
    <t>766621156</t>
  </si>
  <si>
    <t>Oprava dřevěného okna špaletového zn. T45 včetne povrchové úpravy dle popisu tabulky oken vč. vnitřního parapetu</t>
  </si>
  <si>
    <t>-269391965</t>
  </si>
  <si>
    <t>41</t>
  </si>
  <si>
    <t>766621166</t>
  </si>
  <si>
    <t>Montáž a dodávka dřevěného okna špaletového zn. T50K včetne povrchové úpravy dle popisu tabulky oken vč. paropropustné a parotěsné pásky nebo 3D pěny</t>
  </si>
  <si>
    <t>-1470119920</t>
  </si>
  <si>
    <t>42</t>
  </si>
  <si>
    <t>766621167</t>
  </si>
  <si>
    <t>Montáž a dodávka dřevěného okna špaletového zn. T50P včetne povrchové úpravy dle popisu tabulky oken vč. paropropustné a parotěsné pásky nebo 3D pěny</t>
  </si>
  <si>
    <t>-586440018</t>
  </si>
  <si>
    <t>43</t>
  </si>
  <si>
    <t>766694111</t>
  </si>
  <si>
    <t>Montáž parapetních desek dřevěných nebo plastových šířky do 30 cm délky do 1,0 m</t>
  </si>
  <si>
    <t>-709821415</t>
  </si>
  <si>
    <t>44</t>
  </si>
  <si>
    <t>607941011</t>
  </si>
  <si>
    <t>Vnitřní dřevěmý parapet dle detailu příloha č. 15 včetně povrchové úpravy</t>
  </si>
  <si>
    <t>-404975914</t>
  </si>
  <si>
    <t>1,05</t>
  </si>
  <si>
    <t>1,1+3*1,07</t>
  </si>
  <si>
    <t>3*1,07+3*1,07</t>
  </si>
  <si>
    <t>(8+18)*1,8</t>
  </si>
  <si>
    <t>45</t>
  </si>
  <si>
    <t>766694112</t>
  </si>
  <si>
    <t>Montáž parapetních desek dřevěných nebo plastových šířky do 30 cm délky do 1,6 m</t>
  </si>
  <si>
    <t>-516236038</t>
  </si>
  <si>
    <t>1+3+3+3</t>
  </si>
  <si>
    <t>46</t>
  </si>
  <si>
    <t>766694113</t>
  </si>
  <si>
    <t>Montáž parapetních desek dřevěných nebo plastových šířky do 30 cm délky do 2,6 m</t>
  </si>
  <si>
    <t>-126043648</t>
  </si>
  <si>
    <t>47</t>
  </si>
  <si>
    <t>766699772</t>
  </si>
  <si>
    <t>Montáž překrytí spár obvodu oken lištou rohovou</t>
  </si>
  <si>
    <t>-2120363703</t>
  </si>
  <si>
    <t>1+0,8*2</t>
  </si>
  <si>
    <t>1,05+1,05*2</t>
  </si>
  <si>
    <t>1,1+1,64*2+3*(1,07+1,39*2)</t>
  </si>
  <si>
    <t>3*(1,07+2,35*2)+3*(1,07+3,06*2)</t>
  </si>
  <si>
    <t>(8+18)*(1,8+2,5*2)</t>
  </si>
  <si>
    <t>48</t>
  </si>
  <si>
    <t>614181140</t>
  </si>
  <si>
    <t>lišta dřevěná včetne povrchové úpravy nátěrem 7 x 35 mm</t>
  </si>
  <si>
    <t>-506350187</t>
  </si>
  <si>
    <t>49</t>
  </si>
  <si>
    <t>998766102</t>
  </si>
  <si>
    <t>Přesun hmot tonážní pro konstrukce truhlářské v objektech v do 12 m</t>
  </si>
  <si>
    <t>-1217485510</t>
  </si>
  <si>
    <t>784</t>
  </si>
  <si>
    <t>Dokončovací práce - malby a tapety</t>
  </si>
  <si>
    <t>50</t>
  </si>
  <si>
    <t>784121001</t>
  </si>
  <si>
    <t>Oškrabání malby v mísnostech výšky do 3,80 m</t>
  </si>
  <si>
    <t>-1398831719</t>
  </si>
  <si>
    <t>3*3,6*38*2</t>
  </si>
  <si>
    <t>51</t>
  </si>
  <si>
    <t>784121011</t>
  </si>
  <si>
    <t>Rozmývání podkladu po oškrabání malby v místnostech výšky do 3,80 m</t>
  </si>
  <si>
    <t>-662773068</t>
  </si>
  <si>
    <t>52</t>
  </si>
  <si>
    <t>784221101</t>
  </si>
  <si>
    <t>Dvojnásobné bílé malby  ze směsí za sucha dobře otěruvzdorných v místnostech do 3,80 m</t>
  </si>
  <si>
    <t>222445401</t>
  </si>
  <si>
    <t>VRN</t>
  </si>
  <si>
    <t>Vedlejší rozpočtové náklady</t>
  </si>
  <si>
    <t>VRN3</t>
  </si>
  <si>
    <t>Zařízení staveniště</t>
  </si>
  <si>
    <t>53</t>
  </si>
  <si>
    <t>030001000</t>
  </si>
  <si>
    <t>soubor</t>
  </si>
  <si>
    <t>1024</t>
  </si>
  <si>
    <t>662676483</t>
  </si>
  <si>
    <t>VRN6</t>
  </si>
  <si>
    <t>Územní vlivy</t>
  </si>
  <si>
    <t>54</t>
  </si>
  <si>
    <t>060001000</t>
  </si>
  <si>
    <t>-366449385</t>
  </si>
  <si>
    <t>VRN7</t>
  </si>
  <si>
    <t>Provozní vlivy</t>
  </si>
  <si>
    <t>55</t>
  </si>
  <si>
    <t>070001000</t>
  </si>
  <si>
    <t>1940056228</t>
  </si>
  <si>
    <t>VRN9</t>
  </si>
  <si>
    <t>Ostatní náklady</t>
  </si>
  <si>
    <t>56</t>
  </si>
  <si>
    <t>090001000</t>
  </si>
  <si>
    <t>Ostatní náklady - výroba jednoho kusu okna navíc pro schválení památkářů</t>
  </si>
  <si>
    <t>646304899</t>
  </si>
  <si>
    <t>1702002 - Etapa II.</t>
  </si>
  <si>
    <t xml:space="preserve">    3 - Svislé a kompletní konstrukce</t>
  </si>
  <si>
    <t xml:space="preserve">    767 - Konstrukce zámečnické</t>
  </si>
  <si>
    <t xml:space="preserve">    783 - Dokončovací práce - nátěry</t>
  </si>
  <si>
    <t>Svislé a kompletní konstrukce</t>
  </si>
  <si>
    <t>331231117</t>
  </si>
  <si>
    <t>Zdivo pilířů z cihel dl 290 mm pevnosti P 15 na SMS 10 MPa</t>
  </si>
  <si>
    <t>-603023344</t>
  </si>
  <si>
    <t>30*0,15*0,45*1,76</t>
  </si>
  <si>
    <t>306,14*0,2</t>
  </si>
  <si>
    <t>30*0,15*4*1,76</t>
  </si>
  <si>
    <t>2*(2*(0,97+0,57)+2*(1+0,35)+6*2*(1,5*0,5))</t>
  </si>
  <si>
    <t>2*(2*(1,77+1,35)+2*(1,77+2,3)+4*2*(1,56+2,45)+51*2*(1,72+2,45))</t>
  </si>
  <si>
    <t>2*(0,97+0,57)+2*(1+0,35)+6*2*(1,5*0,5)</t>
  </si>
  <si>
    <t>2*(1,77+1,35)+2*(1,77+2,3)+4*2*(1,56+2,45)+51*2*(1,72+2,45)</t>
  </si>
  <si>
    <t>6*2*1,5+2*0,36+1,1+36*1,27+9*1,27+2*1,77+4*1,77+2*1,77+2*1,77+2*1,27+3*1,27</t>
  </si>
  <si>
    <t>4*2*1,56+10*1,72+51*2*1,72</t>
  </si>
  <si>
    <t>306,14*0,2*0,2*1,05</t>
  </si>
  <si>
    <t>949101111</t>
  </si>
  <si>
    <t>Lešení pomocné pro objekty pozemních staveb s lešeňovou podlahou v do 1,9 m zatížení do 150 kg/m2</t>
  </si>
  <si>
    <t>1466169913</t>
  </si>
  <si>
    <t>1,5*4,2*5*3+4*1,5*2</t>
  </si>
  <si>
    <t>2*3*(63+22)*3+2*3*22*2</t>
  </si>
  <si>
    <t>962032314</t>
  </si>
  <si>
    <t>Bourání pilířů cihelných z dutých nebo plných cihel pálených i nepálených na jakoukoli maltu</t>
  </si>
  <si>
    <t>1207141633</t>
  </si>
  <si>
    <t>6*1,5*0,5</t>
  </si>
  <si>
    <t>1,77*1,35+2*1,02*2,44+2*1,27*2,45+3*1,27*2,322*1,46*2,32+4*1,56*2,45</t>
  </si>
  <si>
    <t>1,77*2,3+51*1,72*2,45</t>
  </si>
  <si>
    <t>968062374</t>
  </si>
  <si>
    <t>Vybourání dřevěných rámů oken zdvojených včetně křídel pl do 1 m2</t>
  </si>
  <si>
    <t>-1503725756</t>
  </si>
  <si>
    <t>2*0,97*0,57+2*1*0,35</t>
  </si>
  <si>
    <t>975022351</t>
  </si>
  <si>
    <t>Podchycení nadzákladového zdiva tl do 600 mm dřevěnou výztuhou v do 3 m dl podchycení do 5 m</t>
  </si>
  <si>
    <t>-1996806807</t>
  </si>
  <si>
    <t>5*3*4,2</t>
  </si>
  <si>
    <t>28,51*15 'Přepočtené koeficientem množství</t>
  </si>
  <si>
    <t>997013803</t>
  </si>
  <si>
    <t>Poplatek za uložení stavebního odpadu z keramických materiálů na skládce (skládkovné)</t>
  </si>
  <si>
    <t>28,51-6,415</t>
  </si>
  <si>
    <t>0,97+1+1,4+6*1,5+2*0,36+1,1+36*1,27+9*1,27+1,77+5*1,77+2*1,77+3*1,27+3*1,27</t>
  </si>
  <si>
    <t>2*1,02+4*1,27+1,27+6*1,27+3*1,46+4*1,56+61*1,72</t>
  </si>
  <si>
    <t>766621114</t>
  </si>
  <si>
    <t>Montáž a dodávka dřevěného okna zdvojeného ozn. T11 včetne povrchové úpravy dle popisu tabulky oken vč. paropropustné a parotěsné pásky nebo 3D pěny</t>
  </si>
  <si>
    <t>360967790</t>
  </si>
  <si>
    <t>766621115</t>
  </si>
  <si>
    <t>Montáž a dodávka dřevěného okna zdvojeného ozn. T12 včetne povrchové úpravy dle popisu tabulky oken vč. paropropustné a parotěsné pásky nebo 3D pěny</t>
  </si>
  <si>
    <t>-1657941854</t>
  </si>
  <si>
    <t>766621116</t>
  </si>
  <si>
    <t>Oprava dřevěného okna zdvojeného zn. T13 včetne povrchové úpravy dle popisu tabulky oken vč. vnitřního parapetu</t>
  </si>
  <si>
    <t>-1983704378</t>
  </si>
  <si>
    <t>766621120</t>
  </si>
  <si>
    <t>Montáž a dodávka dřevěného okna jednoduchého zn. T17 včetne povrchové úpravy dle popisu tabulky oken vč. paropropustné a parotěsné pásky nebo 3D pěny</t>
  </si>
  <si>
    <t>69460202</t>
  </si>
  <si>
    <t>766621121</t>
  </si>
  <si>
    <t>Oprava dřevěného okna špaletového zn. T18 včetne povrchové úpravy dle popisu tabulky oken vč. vnitřního parapetu</t>
  </si>
  <si>
    <t>-1399495705</t>
  </si>
  <si>
    <t>766621124</t>
  </si>
  <si>
    <t>Oprava dřevěného okna špaletového zn. T21 včetne povrchové úpravy dle popisu tabulky oken  vč. vnitřního parapetu</t>
  </si>
  <si>
    <t>-6047708</t>
  </si>
  <si>
    <t>766621131</t>
  </si>
  <si>
    <t>Oprava dřevěného okna špaletového zn. T29K včetne povrchové úpravy dle popisu tabulky oken vč. vnitřního parapetu</t>
  </si>
  <si>
    <t>-412800383</t>
  </si>
  <si>
    <t>766621132</t>
  </si>
  <si>
    <t xml:space="preserve">Oprava dřevěného okna špaletového zn. T29P včetne povrchové úpravy dle popisu tabulky oken vč. vnitřního parapetu </t>
  </si>
  <si>
    <t>922668862</t>
  </si>
  <si>
    <t>766621137</t>
  </si>
  <si>
    <t>Montáž a dodávka dřevěného okna špaletového zn. T34 včetne povrchové úpravy dle popisu tabulky oken vč. paropropustné a parotěsné pásky nebo 3D pěny</t>
  </si>
  <si>
    <t>-1554138356</t>
  </si>
  <si>
    <t>766621138</t>
  </si>
  <si>
    <t>Oprava dřevěného okna špaletového zn. T35 včetne povrchové úpravy dle popisu tabulky oken ozn. 173,174,257,353  vč. vnitřního parapetu</t>
  </si>
  <si>
    <t>-83051890</t>
  </si>
  <si>
    <t>766621139</t>
  </si>
  <si>
    <t>Montáž a dodávka dřevěného okna špaletového zn. T35 včetne povrchové úpravy dle popisu tabulky oken ozn.175 vč. paropropustné a parotěsné pásky nebo 3D pěny</t>
  </si>
  <si>
    <t>1398478694</t>
  </si>
  <si>
    <t>766621140</t>
  </si>
  <si>
    <t xml:space="preserve">Oprava dřevěného okna špaletového zn. T36 včetne povrchové úpravy dle popisu tabulky oken  vč. vnitřního parapetu </t>
  </si>
  <si>
    <t>-2049215785</t>
  </si>
  <si>
    <t>766621141</t>
  </si>
  <si>
    <t xml:space="preserve">Oprava dřevěného okna špaletového zn. T37 včetne povrchové úpravy dle popisu tabulky oken  vč. vnitřního parapetu </t>
  </si>
  <si>
    <t>-232051111</t>
  </si>
  <si>
    <t>766621142</t>
  </si>
  <si>
    <t xml:space="preserve">Oprava dřevěného okna špaletového zn. T38 včetne povrchové úpravy dle popisu tabulky oken  vč. vnitřního parapetu </t>
  </si>
  <si>
    <t>1331714632</t>
  </si>
  <si>
    <t>766621144</t>
  </si>
  <si>
    <t>Montáž a dodávka dřevěného okna špaletového zn. T40 včetne povrchové úpravy dle popisu tabulky oken vč. paropropustné a parotěsné pásky nebo 3D pěny</t>
  </si>
  <si>
    <t>-1489834354</t>
  </si>
  <si>
    <t>766621147</t>
  </si>
  <si>
    <t>Oprava dřevěného okna špaletového zn. T42K včetne povrchové úpravy dle popisu tabulky oken ozn.134,138  vč. vnitřního parapetu</t>
  </si>
  <si>
    <t>221229667</t>
  </si>
  <si>
    <t>766621148</t>
  </si>
  <si>
    <t>Oprava dřevěného okna špaletového zn. T42P včetne povrchové úpravy dle popisu tabulky oken ozn.137  vč. vnitřního parapetu</t>
  </si>
  <si>
    <t>-1271113620</t>
  </si>
  <si>
    <t>766621149</t>
  </si>
  <si>
    <t>Montáž a dodávka dřevěného okna špaletového zn. T42K včetne povrchové úpravy dle popisu tabulky oken ozn.132,133 vč. paropropustné a parotěsné pásky nebo 3D pěny</t>
  </si>
  <si>
    <t>-1471791627</t>
  </si>
  <si>
    <t>766621150</t>
  </si>
  <si>
    <t>Oprava dřevěného okna špaletového zn. T43 včetne povrchové úpravy dle popisu tabulky oken ozn.273,369,370 vč. vnitřního parapetu</t>
  </si>
  <si>
    <t>-1807093048</t>
  </si>
  <si>
    <t>766621151</t>
  </si>
  <si>
    <t>Montáž a dodávka dřevěného okna špaletového zn. T43 včetne povrchové úpravy dle popisu tabulky oken ozn.192,274 vč. paropropustné a parotěsné pásky nebo 3D pěny</t>
  </si>
  <si>
    <t>938078511</t>
  </si>
  <si>
    <t>766621154</t>
  </si>
  <si>
    <t>Oprava dřevěného okna špaletového zn. T44P včetne povrchové úpravy dle popisu tabulky oken ozn.371  vč. vnitřního parapetu</t>
  </si>
  <si>
    <t>-196802156</t>
  </si>
  <si>
    <t>766621155</t>
  </si>
  <si>
    <t>Montáž a dodávka dřevěného okna špaletového zn. T44P včetne povrchové úpravy dle popisu tabulky oken ozn.193,275 vč. paropropustné a parotěsné pásky nebo 3D pěny</t>
  </si>
  <si>
    <t>-1855397371</t>
  </si>
  <si>
    <t>766621159</t>
  </si>
  <si>
    <t>Montáž a dodávka dřevěného okna špaletového zn. T47 včetne povrchové úpravy dle popisu tabulky oken vč. paropropustné a parotěsné pásky nebo 3D pěny</t>
  </si>
  <si>
    <t>-861607676</t>
  </si>
  <si>
    <t>766621162</t>
  </si>
  <si>
    <t>Oprava dřevěného okna špaletového zn. T49K včetne povrchové úpravy dle popisu tabulky oken ozn.233,235,333,335 vč. vnitřního parapetu</t>
  </si>
  <si>
    <t>410878596</t>
  </si>
  <si>
    <t>766621163</t>
  </si>
  <si>
    <t>Oprava dřevěného okna špaletového zn. T49P včetne povrchové úpravy dle popisu tabulky oken ozn.232,234,236,332,334,336 vč. vnitřního parapetu</t>
  </si>
  <si>
    <t>-1071676744</t>
  </si>
  <si>
    <t>766621164</t>
  </si>
  <si>
    <t>Montáž a dodávka dřevěného okna špaletového zn. T49K včetne povrchové úpravy dle popisu tabulky oken ozn.116,119,122,125,128,215,218,221,224,227,229,231,315,318,321,324,327,329,331 vč. paropropustné a parotěsné pásky nebo 3D pěny</t>
  </si>
  <si>
    <t>-1505521963</t>
  </si>
  <si>
    <t>766621165</t>
  </si>
  <si>
    <t>Montáž a dodávka dřevěného okna špaletového zn. T49P včetne povrchové úpravy dle popisu tabulky oken ozn.115,117,118,120,121,123,124,126,127,129,214,216,217,219,220,222,223,225,226,228,230,314,316,317,319,320,322,323,325,326,328,330 vč. paropropustné a pa</t>
  </si>
  <si>
    <t>1624606533</t>
  </si>
  <si>
    <t>1+1</t>
  </si>
  <si>
    <t>0,97+1+6*1,5+1,770+1,77+2*1,02+2*1,27+3*1,27+2*1,46+4*1,56+51*1,72</t>
  </si>
  <si>
    <t>6+2+2+3+2+4</t>
  </si>
  <si>
    <t>1+1+51</t>
  </si>
  <si>
    <t>57</t>
  </si>
  <si>
    <t>-(0,97+1+6*1,5+1,770+1,77+2*1,02+2*1,27+3*1,27+2*1,46+4*1,56+51*1,72)</t>
  </si>
  <si>
    <t>58</t>
  </si>
  <si>
    <t>59</t>
  </si>
  <si>
    <t>1990554091</t>
  </si>
  <si>
    <t>767</t>
  </si>
  <si>
    <t>Konstrukce zámečnické</t>
  </si>
  <si>
    <t>60</t>
  </si>
  <si>
    <t>767662120</t>
  </si>
  <si>
    <t>Montáž mříží pevných přivařených</t>
  </si>
  <si>
    <t>-1297665501</t>
  </si>
  <si>
    <t>0,97*0,57+1,4*0,75+1,1*1,1</t>
  </si>
  <si>
    <t>61</t>
  </si>
  <si>
    <t>553409191</t>
  </si>
  <si>
    <t>Okenní mříže na okna T 11, T13 a T21 dle projektové dokumentace</t>
  </si>
  <si>
    <t>1859294001</t>
  </si>
  <si>
    <t>62</t>
  </si>
  <si>
    <t>998767102</t>
  </si>
  <si>
    <t>Přesun hmot tonážní pro zámečnické konstrukce v objektech v do 12 m</t>
  </si>
  <si>
    <t>-504483548</t>
  </si>
  <si>
    <t>783</t>
  </si>
  <si>
    <t>Dokončovací práce - nátěry</t>
  </si>
  <si>
    <t>63</t>
  </si>
  <si>
    <t>783306809</t>
  </si>
  <si>
    <t>Odstranění nátěru ze zámečnických konstrukcí okartáčováním</t>
  </si>
  <si>
    <t>256919990</t>
  </si>
  <si>
    <t>1*0,35*2</t>
  </si>
  <si>
    <t>64</t>
  </si>
  <si>
    <t>783314101</t>
  </si>
  <si>
    <t>Základní jednonásobný syntetický nátěr zámečnických konstrukcí</t>
  </si>
  <si>
    <t>785085927</t>
  </si>
  <si>
    <t>2,813*2+0,7</t>
  </si>
  <si>
    <t>65</t>
  </si>
  <si>
    <t>783315101</t>
  </si>
  <si>
    <t>Mezinátěr jednonásobný syntetický standardní zámečnických konstrukcí</t>
  </si>
  <si>
    <t>-1355754176</t>
  </si>
  <si>
    <t>66</t>
  </si>
  <si>
    <t>783317101</t>
  </si>
  <si>
    <t>Krycí jednonásobný syntetický standardní nátěr zámečnických konstrukcí</t>
  </si>
  <si>
    <t>1224360599</t>
  </si>
  <si>
    <t>67</t>
  </si>
  <si>
    <t>3*3,6*(63+33)*2+3,6*22</t>
  </si>
  <si>
    <t>68</t>
  </si>
  <si>
    <t>69</t>
  </si>
  <si>
    <t>70</t>
  </si>
  <si>
    <t>71</t>
  </si>
  <si>
    <t>72</t>
  </si>
  <si>
    <t>73</t>
  </si>
  <si>
    <t>1702003 - Etapa III.</t>
  </si>
  <si>
    <t>310239211</t>
  </si>
  <si>
    <t>Zazdívka otvorů pl do 4 m2 ve zdivu nadzákladovém cihlami pálenými na MVC</t>
  </si>
  <si>
    <t>-278876689</t>
  </si>
  <si>
    <t>0,3*2*1,1*1,13+0,3*6*1,06*2,2</t>
  </si>
  <si>
    <t>-1610454619</t>
  </si>
  <si>
    <t>12*0,15*0,45*2,35</t>
  </si>
  <si>
    <t>166,73*0,2</t>
  </si>
  <si>
    <t>12*0,15*4*2,35</t>
  </si>
  <si>
    <t>294,58*2</t>
  </si>
  <si>
    <t>2*(1,45+1,45)+2*(1,5+0,5)</t>
  </si>
  <si>
    <t>2*6*(1,27+1)+2*3*(1,27+1,36)+2*2*(1,1+1,13)+6*2*(1,06+2,2)</t>
  </si>
  <si>
    <t>2*(1,07+1,95)</t>
  </si>
  <si>
    <t>24*2*(1,56+2,35)</t>
  </si>
  <si>
    <t>622211021</t>
  </si>
  <si>
    <t>Montáž kontaktního zateplení vnějších stěn z polystyrénových desek tl do 120 mm</t>
  </si>
  <si>
    <t>-1827075183</t>
  </si>
  <si>
    <t>2*1,1*1,13+6*1,06*2,2</t>
  </si>
  <si>
    <t>283759390</t>
  </si>
  <si>
    <t>deska fasádní polystyrénová EPS 70 F 1000 x 500 x 120 mm</t>
  </si>
  <si>
    <t>960412333</t>
  </si>
  <si>
    <t>Poznámka k položce:
lambda=0,039 [W / m K]</t>
  </si>
  <si>
    <t>16,478*1,02 'Přepočtené koeficientem množství</t>
  </si>
  <si>
    <t>622321131</t>
  </si>
  <si>
    <t>Potažení vnějších stěn aktivovaným štukem tloušťky do 3 mm</t>
  </si>
  <si>
    <t>-1968284620</t>
  </si>
  <si>
    <t>0,57</t>
  </si>
  <si>
    <t>6*2*1,27+5*1,27+3*2*1,27+2*2*1,1+6*2*1,06</t>
  </si>
  <si>
    <t>2*1,07+7*1,26</t>
  </si>
  <si>
    <t>24*2*1,56+12*1,72</t>
  </si>
  <si>
    <t>3*1,45+5*1,8</t>
  </si>
  <si>
    <t>166,73*0,2*0,2*1,05</t>
  </si>
  <si>
    <t>40*5</t>
  </si>
  <si>
    <t>2*3*(18,5)*4+3*(25*2+16,5+5)</t>
  </si>
  <si>
    <t>953735117</t>
  </si>
  <si>
    <t>Osazení nového axiálního ventilátoru do zazdívky okna WC dívek u tělocvičny (vč. napojení na rozvody elektro, sepnutís vypínačem osvětlení s doběhem, osazení dveřních mřížek do dveří z chodby</t>
  </si>
  <si>
    <t>-874032273</t>
  </si>
  <si>
    <t>-514403869</t>
  </si>
  <si>
    <t>-1315930041</t>
  </si>
  <si>
    <t>1,5*0,5</t>
  </si>
  <si>
    <t>968062246</t>
  </si>
  <si>
    <t>Vybourání dřevěných rámů oken jednoduchých včetně křídel pl do 4 m2</t>
  </si>
  <si>
    <t>1322085504</t>
  </si>
  <si>
    <t>3*1,45*1,45</t>
  </si>
  <si>
    <t>6*1,27*1+3*1,27*1,36+2*1,1*1,13</t>
  </si>
  <si>
    <t>6*1,06*2,2</t>
  </si>
  <si>
    <t>24*1,56+2,35</t>
  </si>
  <si>
    <t>1,07*1,95</t>
  </si>
  <si>
    <t>12,905*15 'Přepočtené koeficientem množství</t>
  </si>
  <si>
    <t>12,905-3,427</t>
  </si>
  <si>
    <t>1,45+1,5+0,57+6*1,27+8*1,27+2*1,1+6*1,06</t>
  </si>
  <si>
    <t>1,07+7*1,26</t>
  </si>
  <si>
    <t>24*1,56+12*1,72</t>
  </si>
  <si>
    <t>766621119</t>
  </si>
  <si>
    <t>Montáž a dodávka dřevěného okna jednoduchého zn. T16 včetne povrchové úpravy dle popisu tabulky oken vč. paropropustné a parotěsné pásky nebo 3D pěny</t>
  </si>
  <si>
    <t>1442629481</t>
  </si>
  <si>
    <t>766621122</t>
  </si>
  <si>
    <t>Oprava dřevěného okna špaletového zn. T19 včetne povrchové úpravy dle popisu tabulky oken  vč. vnitřního parapetu</t>
  </si>
  <si>
    <t>-548852863</t>
  </si>
  <si>
    <t>766621125</t>
  </si>
  <si>
    <t>Montáž a dodávka dřevěného okna špaletového zn. T22 včetne povrchové úpravy dle popisu tabulky oken vč. paropropustné a parotěsné pásky nebo 3D pěny</t>
  </si>
  <si>
    <t>1515309222</t>
  </si>
  <si>
    <t>766621126</t>
  </si>
  <si>
    <t>Oprava dřevěného okna špaletového zn. T23 včetne povrchové úpravy dle popisu tabulky oken ozn. 011,012,013,014,015  vč. vnitřního parapetu</t>
  </si>
  <si>
    <t>1121056896</t>
  </si>
  <si>
    <t>766621127</t>
  </si>
  <si>
    <t>Montáž a dodávka dřevěného okna špaletového zn. T23 včetne povrchové úpravy dle popisu tabulky oken ozn. 016,017,018 vč. paropropustné a parotěsné pásky nebo 3D pěny</t>
  </si>
  <si>
    <t>1393030197</t>
  </si>
  <si>
    <t>766621174</t>
  </si>
  <si>
    <t>Montáž a dodávka dřevěného okna špaletového zn. T24 včetne povrchové úpravy dle popisu tabulky oken  vč. paropropustné a parotěsné pásky nebo 3D pěny</t>
  </si>
  <si>
    <t>1036401932</t>
  </si>
  <si>
    <t>766621175</t>
  </si>
  <si>
    <t>Montáž a dodávka dřevěného okna špaletového zn. T25 včetne povrchové úpravy dle popisu tabulky oken  vč. paropropustné a parotěsné pásky nebo 3D pěny</t>
  </si>
  <si>
    <t>-202812201</t>
  </si>
  <si>
    <t>766621143</t>
  </si>
  <si>
    <t>Montáž a dodávka dřevěného okna špaletového zn. T39 včetne povrchové úpravy dle popisu tabulky oken vč. paropropustné a parotěsné pásky nebo 3D pěny</t>
  </si>
  <si>
    <t>-402937145</t>
  </si>
  <si>
    <t>766621145</t>
  </si>
  <si>
    <t>Oprava dřevěného okna špaletového zn. T41K včetne povrchové úpravy dle popisu tabulky oken ozn. 142,146  vč. vnitřního parapetu</t>
  </si>
  <si>
    <t>-110874574</t>
  </si>
  <si>
    <t>766621146</t>
  </si>
  <si>
    <t>Oprava dřevěného okna špaletového zn. T41P včetne povrchové úpravy dle popisu tabulky oken ozn.141,143,144,145,147  vč. vnitřního parapetu</t>
  </si>
  <si>
    <t>695334647</t>
  </si>
  <si>
    <t>766621157</t>
  </si>
  <si>
    <t>Montáž a dodávka dřevěného okna špaletového zn. T46K včetne povrchové úpravy dle popisu tabulky oken vč. paropropustné a parotěsné pásky nebo 3D pěny</t>
  </si>
  <si>
    <t>1781655549</t>
  </si>
  <si>
    <t>766621158</t>
  </si>
  <si>
    <t>Montáž a dodávka dřevěného okna špaletového zn. T46P včetne povrchové úpravy dle popisu tabulky oken vč. paropropustné a parotěsné pásky nebo 3D pěny</t>
  </si>
  <si>
    <t>-72001980</t>
  </si>
  <si>
    <t>766621160</t>
  </si>
  <si>
    <t>Oprava dřevěného okna špaletového zn. T48K včetne povrchové úpravy dle popisu tabulky oken vč. vnitřního parapetu</t>
  </si>
  <si>
    <t>-838482974</t>
  </si>
  <si>
    <t>766621161</t>
  </si>
  <si>
    <t>Oprava dřevěného okna špaletového zn. T48P včetne povrchové úpravy dle popisu tabulky oken  vč. vnitřního parapetu</t>
  </si>
  <si>
    <t>-227465503</t>
  </si>
  <si>
    <t>766621168</t>
  </si>
  <si>
    <t>Oprava dřevěného okna špaletového zn. T51K včetne povrchové úpravy dle popisu tabulky oken  vč. vnitřního parapetu</t>
  </si>
  <si>
    <t>1227078574</t>
  </si>
  <si>
    <t>766621169</t>
  </si>
  <si>
    <t>Oprava dřevěného okna špaletového zn. T52K včetne povrchové úpravy dle popisu tabulky oken  vč. vnitřního parapetu</t>
  </si>
  <si>
    <t>977471527</t>
  </si>
  <si>
    <t>766621170</t>
  </si>
  <si>
    <t>Oprava dřevěného okna špaletového zn. T52P včetne povrchové úpravy dle popisu tabulky oken  vč. vnitřního parapetu</t>
  </si>
  <si>
    <t>1389114142</t>
  </si>
  <si>
    <t>1,45+1,5</t>
  </si>
  <si>
    <t>6*1,27+3*1,27+2*1,1+6*1,06</t>
  </si>
  <si>
    <t>1,07</t>
  </si>
  <si>
    <t>24*1,56</t>
  </si>
  <si>
    <t>6+3+2+6</t>
  </si>
  <si>
    <t>24*2*(1,56+2,35)-61,45</t>
  </si>
  <si>
    <t>767621904</t>
  </si>
  <si>
    <t>Oprava mříží na oknech T23 dle projektové dokumentace</t>
  </si>
  <si>
    <t>461795161</t>
  </si>
  <si>
    <t>8*1,27*1,36</t>
  </si>
  <si>
    <t>9583387</t>
  </si>
  <si>
    <t>5*1,27*1</t>
  </si>
  <si>
    <t>Okenní mříž na okna T22 dle projektové dokumentace</t>
  </si>
  <si>
    <t>-1926831564</t>
  </si>
  <si>
    <t>741699438</t>
  </si>
  <si>
    <t>-1881905038</t>
  </si>
  <si>
    <t>2*1,27*1+8*2*1,27*1,36+3*2*1,45*3,1+5*2*1,8*3,1</t>
  </si>
  <si>
    <t>-1321150778</t>
  </si>
  <si>
    <t>2054549364</t>
  </si>
  <si>
    <t>585334011</t>
  </si>
  <si>
    <t>783801201</t>
  </si>
  <si>
    <t>Obroušení omítek před provedením nátěru</t>
  </si>
  <si>
    <t>433410093</t>
  </si>
  <si>
    <t>783823133</t>
  </si>
  <si>
    <t>Penetrační silikátový nátěr hladkých, tenkovrstvých zrnitých nebo štukových omítek</t>
  </si>
  <si>
    <t>655986833</t>
  </si>
  <si>
    <t>783826313</t>
  </si>
  <si>
    <t>Mikroarmovací silikátový nátěr omítek</t>
  </si>
  <si>
    <t>-643671716</t>
  </si>
  <si>
    <t>4*3,6*18,5*2+3,6*2*(25+16,5)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</si>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</sst>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3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16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5" fillId="0" borderId="16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5" fillId="0" borderId="22" xfId="0" applyNumberFormat="1" applyFont="1" applyBorder="1" applyAlignment="1" applyProtection="1">
      <alignment vertical="center"/>
      <protection/>
    </xf>
    <xf numFmtId="4" fontId="25" fillId="0" borderId="23" xfId="0" applyNumberFormat="1" applyFont="1" applyBorder="1" applyAlignment="1" applyProtection="1">
      <alignment vertical="center"/>
      <protection/>
    </xf>
    <xf numFmtId="166" fontId="25" fillId="0" borderId="23" xfId="0" applyNumberFormat="1" applyFont="1" applyBorder="1" applyAlignment="1" applyProtection="1">
      <alignment vertical="center"/>
      <protection/>
    </xf>
    <xf numFmtId="4" fontId="25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27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166" fontId="28" fillId="0" borderId="14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1" fillId="0" borderId="27" xfId="0" applyFont="1" applyBorder="1" applyAlignment="1" applyProtection="1">
      <alignment horizontal="center" vertical="center"/>
      <protection/>
    </xf>
    <xf numFmtId="49" fontId="31" fillId="0" borderId="27" xfId="0" applyNumberFormat="1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center" vertical="center" wrapText="1"/>
      <protection/>
    </xf>
    <xf numFmtId="167" fontId="31" fillId="0" borderId="27" xfId="0" applyNumberFormat="1" applyFont="1" applyBorder="1" applyAlignment="1" applyProtection="1">
      <alignment vertical="center"/>
      <protection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9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33" fillId="2" borderId="0" xfId="20" applyFill="1" applyAlignment="1" applyProtection="1">
      <alignment/>
      <protection/>
    </xf>
    <xf numFmtId="0" fontId="34" fillId="0" borderId="0" xfId="20" applyFont="1" applyAlignment="1" applyProtection="1">
      <alignment horizontal="center" vertical="center"/>
      <protection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0" fontId="37" fillId="2" borderId="0" xfId="2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36" fillId="2" borderId="0" xfId="0" applyFont="1" applyFill="1" applyAlignment="1" applyProtection="1">
      <alignment vertical="center"/>
      <protection/>
    </xf>
    <xf numFmtId="0" fontId="35" fillId="2" borderId="0" xfId="0" applyFont="1" applyFill="1" applyAlignment="1" applyProtection="1">
      <alignment horizontal="left" vertical="center"/>
      <protection/>
    </xf>
    <xf numFmtId="0" fontId="37" fillId="2" borderId="0" xfId="20" applyFont="1" applyFill="1" applyAlignment="1" applyProtection="1">
      <alignment vertical="center"/>
      <protection/>
    </xf>
    <xf numFmtId="0" fontId="3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2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4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4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36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2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4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4" fillId="0" borderId="33" xfId="21" applyFont="1" applyBorder="1" applyAlignment="1" applyProtection="1">
      <alignment horizontal="left" vertical="center"/>
      <protection locked="0"/>
    </xf>
    <xf numFmtId="0" fontId="24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18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36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4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4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4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4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2BD49.tmp" descr="C:\KROSplusData\System\Temp\rad2BD49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1823B.tmp" descr="C:\KROSplusData\System\Temp\rad1823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9FC0B.tmp" descr="C:\KROSplusData\System\Temp\rad9FC0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06E78.tmp" descr="C:\KROSplusData\System\Temp\rad06E7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86" t="s">
        <v>0</v>
      </c>
      <c r="B1" s="287"/>
      <c r="C1" s="287"/>
      <c r="D1" s="288" t="s">
        <v>1</v>
      </c>
      <c r="E1" s="287"/>
      <c r="F1" s="287"/>
      <c r="G1" s="287"/>
      <c r="H1" s="287"/>
      <c r="I1" s="287"/>
      <c r="J1" s="287"/>
      <c r="K1" s="285" t="s">
        <v>728</v>
      </c>
      <c r="L1" s="285"/>
      <c r="M1" s="285"/>
      <c r="N1" s="285"/>
      <c r="O1" s="285"/>
      <c r="P1" s="285"/>
      <c r="Q1" s="285"/>
      <c r="R1" s="285"/>
      <c r="S1" s="285"/>
      <c r="T1" s="287"/>
      <c r="U1" s="287"/>
      <c r="V1" s="287"/>
      <c r="W1" s="285" t="s">
        <v>729</v>
      </c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1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5" customHeight="1"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4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42" t="s">
        <v>14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1"/>
      <c r="AQ5" s="23"/>
      <c r="BE5" s="238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44" t="s">
        <v>17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1"/>
      <c r="AQ6" s="23"/>
      <c r="BE6" s="239"/>
      <c r="BS6" s="16" t="s">
        <v>18</v>
      </c>
    </row>
    <row r="7" spans="2:71" ht="14.4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39"/>
      <c r="BS7" s="16" t="s">
        <v>22</v>
      </c>
    </row>
    <row r="8" spans="2:71" ht="14.4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39"/>
      <c r="BS8" s="16" t="s">
        <v>22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39"/>
      <c r="BS9" s="16" t="s">
        <v>22</v>
      </c>
    </row>
    <row r="10" spans="2:71" ht="14.45" customHeight="1">
      <c r="B10" s="20"/>
      <c r="C10" s="21"/>
      <c r="D10" s="29" t="s">
        <v>27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28</v>
      </c>
      <c r="AL10" s="21"/>
      <c r="AM10" s="21"/>
      <c r="AN10" s="27" t="s">
        <v>20</v>
      </c>
      <c r="AO10" s="21"/>
      <c r="AP10" s="21"/>
      <c r="AQ10" s="23"/>
      <c r="BE10" s="239"/>
      <c r="BS10" s="16" t="s">
        <v>18</v>
      </c>
    </row>
    <row r="11" spans="2:71" ht="18.4" customHeight="1">
      <c r="B11" s="20"/>
      <c r="C11" s="21"/>
      <c r="D11" s="21"/>
      <c r="E11" s="27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30</v>
      </c>
      <c r="AL11" s="21"/>
      <c r="AM11" s="21"/>
      <c r="AN11" s="27" t="s">
        <v>20</v>
      </c>
      <c r="AO11" s="21"/>
      <c r="AP11" s="21"/>
      <c r="AQ11" s="23"/>
      <c r="BE11" s="239"/>
      <c r="BS11" s="16" t="s">
        <v>18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39"/>
      <c r="BS12" s="16" t="s">
        <v>18</v>
      </c>
    </row>
    <row r="13" spans="2:71" ht="14.45" customHeight="1">
      <c r="B13" s="20"/>
      <c r="C13" s="21"/>
      <c r="D13" s="29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28</v>
      </c>
      <c r="AL13" s="21"/>
      <c r="AM13" s="21"/>
      <c r="AN13" s="31" t="s">
        <v>32</v>
      </c>
      <c r="AO13" s="21"/>
      <c r="AP13" s="21"/>
      <c r="AQ13" s="23"/>
      <c r="BE13" s="239"/>
      <c r="BS13" s="16" t="s">
        <v>18</v>
      </c>
    </row>
    <row r="14" spans="2:71" ht="13.5">
      <c r="B14" s="20"/>
      <c r="C14" s="21"/>
      <c r="D14" s="21"/>
      <c r="E14" s="245" t="s">
        <v>32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9" t="s">
        <v>30</v>
      </c>
      <c r="AL14" s="21"/>
      <c r="AM14" s="21"/>
      <c r="AN14" s="31" t="s">
        <v>32</v>
      </c>
      <c r="AO14" s="21"/>
      <c r="AP14" s="21"/>
      <c r="AQ14" s="23"/>
      <c r="BE14" s="239"/>
      <c r="BS14" s="16" t="s">
        <v>18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39"/>
      <c r="BS15" s="16" t="s">
        <v>4</v>
      </c>
    </row>
    <row r="16" spans="2:71" ht="14.45" customHeight="1">
      <c r="B16" s="20"/>
      <c r="C16" s="21"/>
      <c r="D16" s="29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28</v>
      </c>
      <c r="AL16" s="21"/>
      <c r="AM16" s="21"/>
      <c r="AN16" s="27" t="s">
        <v>20</v>
      </c>
      <c r="AO16" s="21"/>
      <c r="AP16" s="21"/>
      <c r="AQ16" s="23"/>
      <c r="BE16" s="239"/>
      <c r="BS16" s="16" t="s">
        <v>4</v>
      </c>
    </row>
    <row r="17" spans="2:71" ht="18.4" customHeight="1">
      <c r="B17" s="20"/>
      <c r="C17" s="21"/>
      <c r="D17" s="21"/>
      <c r="E17" s="27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30</v>
      </c>
      <c r="AL17" s="21"/>
      <c r="AM17" s="21"/>
      <c r="AN17" s="27" t="s">
        <v>20</v>
      </c>
      <c r="AO17" s="21"/>
      <c r="AP17" s="21"/>
      <c r="AQ17" s="23"/>
      <c r="BE17" s="239"/>
      <c r="BS17" s="16" t="s">
        <v>35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39"/>
      <c r="BS18" s="16" t="s">
        <v>6</v>
      </c>
    </row>
    <row r="19" spans="2:71" ht="14.45" customHeight="1">
      <c r="B19" s="20"/>
      <c r="C19" s="21"/>
      <c r="D19" s="29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39"/>
      <c r="BS19" s="16" t="s">
        <v>6</v>
      </c>
    </row>
    <row r="20" spans="2:71" ht="22.5" customHeight="1">
      <c r="B20" s="20"/>
      <c r="C20" s="21"/>
      <c r="D20" s="21"/>
      <c r="E20" s="246" t="s">
        <v>20</v>
      </c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1"/>
      <c r="AP20" s="21"/>
      <c r="AQ20" s="23"/>
      <c r="BE20" s="239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39"/>
    </row>
    <row r="22" spans="2:57" ht="6.9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39"/>
    </row>
    <row r="23" spans="2:57" s="1" customFormat="1" ht="25.9" customHeight="1">
      <c r="B23" s="33"/>
      <c r="C23" s="34"/>
      <c r="D23" s="35" t="s">
        <v>37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47">
        <f>ROUND(AG51,2)</f>
        <v>0</v>
      </c>
      <c r="AL23" s="248"/>
      <c r="AM23" s="248"/>
      <c r="AN23" s="248"/>
      <c r="AO23" s="248"/>
      <c r="AP23" s="34"/>
      <c r="AQ23" s="37"/>
      <c r="BE23" s="240"/>
    </row>
    <row r="24" spans="2:57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40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49" t="s">
        <v>38</v>
      </c>
      <c r="M25" s="250"/>
      <c r="N25" s="250"/>
      <c r="O25" s="250"/>
      <c r="P25" s="34"/>
      <c r="Q25" s="34"/>
      <c r="R25" s="34"/>
      <c r="S25" s="34"/>
      <c r="T25" s="34"/>
      <c r="U25" s="34"/>
      <c r="V25" s="34"/>
      <c r="W25" s="249" t="s">
        <v>39</v>
      </c>
      <c r="X25" s="250"/>
      <c r="Y25" s="250"/>
      <c r="Z25" s="250"/>
      <c r="AA25" s="250"/>
      <c r="AB25" s="250"/>
      <c r="AC25" s="250"/>
      <c r="AD25" s="250"/>
      <c r="AE25" s="250"/>
      <c r="AF25" s="34"/>
      <c r="AG25" s="34"/>
      <c r="AH25" s="34"/>
      <c r="AI25" s="34"/>
      <c r="AJ25" s="34"/>
      <c r="AK25" s="249" t="s">
        <v>40</v>
      </c>
      <c r="AL25" s="250"/>
      <c r="AM25" s="250"/>
      <c r="AN25" s="250"/>
      <c r="AO25" s="250"/>
      <c r="AP25" s="34"/>
      <c r="AQ25" s="37"/>
      <c r="BE25" s="240"/>
    </row>
    <row r="26" spans="2:57" s="2" customFormat="1" ht="14.45" customHeight="1">
      <c r="B26" s="39"/>
      <c r="C26" s="40"/>
      <c r="D26" s="41" t="s">
        <v>41</v>
      </c>
      <c r="E26" s="40"/>
      <c r="F26" s="41" t="s">
        <v>42</v>
      </c>
      <c r="G26" s="40"/>
      <c r="H26" s="40"/>
      <c r="I26" s="40"/>
      <c r="J26" s="40"/>
      <c r="K26" s="40"/>
      <c r="L26" s="251">
        <v>0.21</v>
      </c>
      <c r="M26" s="252"/>
      <c r="N26" s="252"/>
      <c r="O26" s="252"/>
      <c r="P26" s="40"/>
      <c r="Q26" s="40"/>
      <c r="R26" s="40"/>
      <c r="S26" s="40"/>
      <c r="T26" s="40"/>
      <c r="U26" s="40"/>
      <c r="V26" s="40"/>
      <c r="W26" s="253">
        <f>ROUND(AZ51,2)</f>
        <v>0</v>
      </c>
      <c r="X26" s="252"/>
      <c r="Y26" s="252"/>
      <c r="Z26" s="252"/>
      <c r="AA26" s="252"/>
      <c r="AB26" s="252"/>
      <c r="AC26" s="252"/>
      <c r="AD26" s="252"/>
      <c r="AE26" s="252"/>
      <c r="AF26" s="40"/>
      <c r="AG26" s="40"/>
      <c r="AH26" s="40"/>
      <c r="AI26" s="40"/>
      <c r="AJ26" s="40"/>
      <c r="AK26" s="253">
        <f>ROUND(AV51,2)</f>
        <v>0</v>
      </c>
      <c r="AL26" s="252"/>
      <c r="AM26" s="252"/>
      <c r="AN26" s="252"/>
      <c r="AO26" s="252"/>
      <c r="AP26" s="40"/>
      <c r="AQ26" s="42"/>
      <c r="BE26" s="241"/>
    </row>
    <row r="27" spans="2:57" s="2" customFormat="1" ht="14.45" customHeight="1">
      <c r="B27" s="39"/>
      <c r="C27" s="40"/>
      <c r="D27" s="40"/>
      <c r="E27" s="40"/>
      <c r="F27" s="41" t="s">
        <v>43</v>
      </c>
      <c r="G27" s="40"/>
      <c r="H27" s="40"/>
      <c r="I27" s="40"/>
      <c r="J27" s="40"/>
      <c r="K27" s="40"/>
      <c r="L27" s="251">
        <v>0.15</v>
      </c>
      <c r="M27" s="252"/>
      <c r="N27" s="252"/>
      <c r="O27" s="252"/>
      <c r="P27" s="40"/>
      <c r="Q27" s="40"/>
      <c r="R27" s="40"/>
      <c r="S27" s="40"/>
      <c r="T27" s="40"/>
      <c r="U27" s="40"/>
      <c r="V27" s="40"/>
      <c r="W27" s="253">
        <f>ROUND(BA51,2)</f>
        <v>0</v>
      </c>
      <c r="X27" s="252"/>
      <c r="Y27" s="252"/>
      <c r="Z27" s="252"/>
      <c r="AA27" s="252"/>
      <c r="AB27" s="252"/>
      <c r="AC27" s="252"/>
      <c r="AD27" s="252"/>
      <c r="AE27" s="252"/>
      <c r="AF27" s="40"/>
      <c r="AG27" s="40"/>
      <c r="AH27" s="40"/>
      <c r="AI27" s="40"/>
      <c r="AJ27" s="40"/>
      <c r="AK27" s="253">
        <f>ROUND(AW51,2)</f>
        <v>0</v>
      </c>
      <c r="AL27" s="252"/>
      <c r="AM27" s="252"/>
      <c r="AN27" s="252"/>
      <c r="AO27" s="252"/>
      <c r="AP27" s="40"/>
      <c r="AQ27" s="42"/>
      <c r="BE27" s="241"/>
    </row>
    <row r="28" spans="2:57" s="2" customFormat="1" ht="14.45" customHeight="1" hidden="1">
      <c r="B28" s="39"/>
      <c r="C28" s="40"/>
      <c r="D28" s="40"/>
      <c r="E28" s="40"/>
      <c r="F28" s="41" t="s">
        <v>44</v>
      </c>
      <c r="G28" s="40"/>
      <c r="H28" s="40"/>
      <c r="I28" s="40"/>
      <c r="J28" s="40"/>
      <c r="K28" s="40"/>
      <c r="L28" s="251">
        <v>0.21</v>
      </c>
      <c r="M28" s="252"/>
      <c r="N28" s="252"/>
      <c r="O28" s="252"/>
      <c r="P28" s="40"/>
      <c r="Q28" s="40"/>
      <c r="R28" s="40"/>
      <c r="S28" s="40"/>
      <c r="T28" s="40"/>
      <c r="U28" s="40"/>
      <c r="V28" s="40"/>
      <c r="W28" s="253">
        <f>ROUND(BB51,2)</f>
        <v>0</v>
      </c>
      <c r="X28" s="252"/>
      <c r="Y28" s="252"/>
      <c r="Z28" s="252"/>
      <c r="AA28" s="252"/>
      <c r="AB28" s="252"/>
      <c r="AC28" s="252"/>
      <c r="AD28" s="252"/>
      <c r="AE28" s="252"/>
      <c r="AF28" s="40"/>
      <c r="AG28" s="40"/>
      <c r="AH28" s="40"/>
      <c r="AI28" s="40"/>
      <c r="AJ28" s="40"/>
      <c r="AK28" s="253">
        <v>0</v>
      </c>
      <c r="AL28" s="252"/>
      <c r="AM28" s="252"/>
      <c r="AN28" s="252"/>
      <c r="AO28" s="252"/>
      <c r="AP28" s="40"/>
      <c r="AQ28" s="42"/>
      <c r="BE28" s="241"/>
    </row>
    <row r="29" spans="2:57" s="2" customFormat="1" ht="14.45" customHeight="1" hidden="1">
      <c r="B29" s="39"/>
      <c r="C29" s="40"/>
      <c r="D29" s="40"/>
      <c r="E29" s="40"/>
      <c r="F29" s="41" t="s">
        <v>45</v>
      </c>
      <c r="G29" s="40"/>
      <c r="H29" s="40"/>
      <c r="I29" s="40"/>
      <c r="J29" s="40"/>
      <c r="K29" s="40"/>
      <c r="L29" s="251">
        <v>0.15</v>
      </c>
      <c r="M29" s="252"/>
      <c r="N29" s="252"/>
      <c r="O29" s="252"/>
      <c r="P29" s="40"/>
      <c r="Q29" s="40"/>
      <c r="R29" s="40"/>
      <c r="S29" s="40"/>
      <c r="T29" s="40"/>
      <c r="U29" s="40"/>
      <c r="V29" s="40"/>
      <c r="W29" s="253">
        <f>ROUND(BC51,2)</f>
        <v>0</v>
      </c>
      <c r="X29" s="252"/>
      <c r="Y29" s="252"/>
      <c r="Z29" s="252"/>
      <c r="AA29" s="252"/>
      <c r="AB29" s="252"/>
      <c r="AC29" s="252"/>
      <c r="AD29" s="252"/>
      <c r="AE29" s="252"/>
      <c r="AF29" s="40"/>
      <c r="AG29" s="40"/>
      <c r="AH29" s="40"/>
      <c r="AI29" s="40"/>
      <c r="AJ29" s="40"/>
      <c r="AK29" s="253">
        <v>0</v>
      </c>
      <c r="AL29" s="252"/>
      <c r="AM29" s="252"/>
      <c r="AN29" s="252"/>
      <c r="AO29" s="252"/>
      <c r="AP29" s="40"/>
      <c r="AQ29" s="42"/>
      <c r="BE29" s="241"/>
    </row>
    <row r="30" spans="2:57" s="2" customFormat="1" ht="14.45" customHeight="1" hidden="1">
      <c r="B30" s="39"/>
      <c r="C30" s="40"/>
      <c r="D30" s="40"/>
      <c r="E30" s="40"/>
      <c r="F30" s="41" t="s">
        <v>46</v>
      </c>
      <c r="G30" s="40"/>
      <c r="H30" s="40"/>
      <c r="I30" s="40"/>
      <c r="J30" s="40"/>
      <c r="K30" s="40"/>
      <c r="L30" s="251">
        <v>0</v>
      </c>
      <c r="M30" s="252"/>
      <c r="N30" s="252"/>
      <c r="O30" s="252"/>
      <c r="P30" s="40"/>
      <c r="Q30" s="40"/>
      <c r="R30" s="40"/>
      <c r="S30" s="40"/>
      <c r="T30" s="40"/>
      <c r="U30" s="40"/>
      <c r="V30" s="40"/>
      <c r="W30" s="253">
        <f>ROUND(BD51,2)</f>
        <v>0</v>
      </c>
      <c r="X30" s="252"/>
      <c r="Y30" s="252"/>
      <c r="Z30" s="252"/>
      <c r="AA30" s="252"/>
      <c r="AB30" s="252"/>
      <c r="AC30" s="252"/>
      <c r="AD30" s="252"/>
      <c r="AE30" s="252"/>
      <c r="AF30" s="40"/>
      <c r="AG30" s="40"/>
      <c r="AH30" s="40"/>
      <c r="AI30" s="40"/>
      <c r="AJ30" s="40"/>
      <c r="AK30" s="253">
        <v>0</v>
      </c>
      <c r="AL30" s="252"/>
      <c r="AM30" s="252"/>
      <c r="AN30" s="252"/>
      <c r="AO30" s="252"/>
      <c r="AP30" s="40"/>
      <c r="AQ30" s="42"/>
      <c r="BE30" s="241"/>
    </row>
    <row r="31" spans="2:57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40"/>
    </row>
    <row r="32" spans="2:57" s="1" customFormat="1" ht="25.9" customHeight="1">
      <c r="B32" s="33"/>
      <c r="C32" s="43"/>
      <c r="D32" s="44" t="s">
        <v>47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48</v>
      </c>
      <c r="U32" s="45"/>
      <c r="V32" s="45"/>
      <c r="W32" s="45"/>
      <c r="X32" s="254" t="s">
        <v>49</v>
      </c>
      <c r="Y32" s="255"/>
      <c r="Z32" s="255"/>
      <c r="AA32" s="255"/>
      <c r="AB32" s="255"/>
      <c r="AC32" s="45"/>
      <c r="AD32" s="45"/>
      <c r="AE32" s="45"/>
      <c r="AF32" s="45"/>
      <c r="AG32" s="45"/>
      <c r="AH32" s="45"/>
      <c r="AI32" s="45"/>
      <c r="AJ32" s="45"/>
      <c r="AK32" s="256">
        <f>SUM(AK23:AK30)</f>
        <v>0</v>
      </c>
      <c r="AL32" s="255"/>
      <c r="AM32" s="255"/>
      <c r="AN32" s="255"/>
      <c r="AO32" s="257"/>
      <c r="AP32" s="43"/>
      <c r="AQ32" s="47"/>
      <c r="BE32" s="240"/>
    </row>
    <row r="33" spans="2:43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3"/>
    </row>
    <row r="39" spans="2:44" s="1" customFormat="1" ht="36.95" customHeight="1">
      <c r="B39" s="33"/>
      <c r="C39" s="54" t="s">
        <v>50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3"/>
    </row>
    <row r="40" spans="2:44" s="1" customFormat="1" ht="6.95" customHeight="1">
      <c r="B40" s="33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3"/>
    </row>
    <row r="41" spans="2:44" s="3" customFormat="1" ht="14.45" customHeight="1">
      <c r="B41" s="56"/>
      <c r="C41" s="57" t="s">
        <v>13</v>
      </c>
      <c r="D41" s="58"/>
      <c r="E41" s="58"/>
      <c r="F41" s="58"/>
      <c r="G41" s="58"/>
      <c r="H41" s="58"/>
      <c r="I41" s="58"/>
      <c r="J41" s="58"/>
      <c r="K41" s="58"/>
      <c r="L41" s="58" t="str">
        <f>K5</f>
        <v>17020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9"/>
    </row>
    <row r="42" spans="2:44" s="4" customFormat="1" ht="36.95" customHeight="1">
      <c r="B42" s="60"/>
      <c r="C42" s="61" t="s">
        <v>16</v>
      </c>
      <c r="D42" s="62"/>
      <c r="E42" s="62"/>
      <c r="F42" s="62"/>
      <c r="G42" s="62"/>
      <c r="H42" s="62"/>
      <c r="I42" s="62"/>
      <c r="J42" s="62"/>
      <c r="K42" s="62"/>
      <c r="L42" s="258" t="str">
        <f>K6</f>
        <v>Oprava a výměna oken Gymnázium Trutnov</v>
      </c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62"/>
      <c r="AQ42" s="62"/>
      <c r="AR42" s="63"/>
    </row>
    <row r="43" spans="2:44" s="1" customFormat="1" ht="6.95" customHeight="1">
      <c r="B43" s="3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3"/>
    </row>
    <row r="44" spans="2:44" s="1" customFormat="1" ht="13.5">
      <c r="B44" s="33"/>
      <c r="C44" s="57" t="s">
        <v>23</v>
      </c>
      <c r="D44" s="55"/>
      <c r="E44" s="55"/>
      <c r="F44" s="55"/>
      <c r="G44" s="55"/>
      <c r="H44" s="55"/>
      <c r="I44" s="55"/>
      <c r="J44" s="55"/>
      <c r="K44" s="55"/>
      <c r="L44" s="64" t="str">
        <f>IF(K8="","",K8)</f>
        <v>Trutnov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7" t="s">
        <v>25</v>
      </c>
      <c r="AJ44" s="55"/>
      <c r="AK44" s="55"/>
      <c r="AL44" s="55"/>
      <c r="AM44" s="260" t="str">
        <f>IF(AN8="","",AN8)</f>
        <v>26.3.2017</v>
      </c>
      <c r="AN44" s="261"/>
      <c r="AO44" s="55"/>
      <c r="AP44" s="55"/>
      <c r="AQ44" s="55"/>
      <c r="AR44" s="53"/>
    </row>
    <row r="45" spans="2:44" s="1" customFormat="1" ht="6.95" customHeight="1">
      <c r="B45" s="3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3"/>
    </row>
    <row r="46" spans="2:56" s="1" customFormat="1" ht="13.5">
      <c r="B46" s="33"/>
      <c r="C46" s="57" t="s">
        <v>27</v>
      </c>
      <c r="D46" s="55"/>
      <c r="E46" s="55"/>
      <c r="F46" s="55"/>
      <c r="G46" s="55"/>
      <c r="H46" s="55"/>
      <c r="I46" s="55"/>
      <c r="J46" s="55"/>
      <c r="K46" s="55"/>
      <c r="L46" s="58" t="str">
        <f>IF(E11="","",E11)</f>
        <v>Gymnázium Trutnov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7" t="s">
        <v>33</v>
      </c>
      <c r="AJ46" s="55"/>
      <c r="AK46" s="55"/>
      <c r="AL46" s="55"/>
      <c r="AM46" s="262" t="str">
        <f>IF(E17="","",E17)</f>
        <v xml:space="preserve"> </v>
      </c>
      <c r="AN46" s="261"/>
      <c r="AO46" s="261"/>
      <c r="AP46" s="261"/>
      <c r="AQ46" s="55"/>
      <c r="AR46" s="53"/>
      <c r="AS46" s="263" t="s">
        <v>51</v>
      </c>
      <c r="AT46" s="264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3.5">
      <c r="B47" s="33"/>
      <c r="C47" s="57" t="s">
        <v>31</v>
      </c>
      <c r="D47" s="55"/>
      <c r="E47" s="55"/>
      <c r="F47" s="55"/>
      <c r="G47" s="55"/>
      <c r="H47" s="55"/>
      <c r="I47" s="55"/>
      <c r="J47" s="55"/>
      <c r="K47" s="55"/>
      <c r="L47" s="58" t="str">
        <f>IF(E14="Vyplň údaj","",E14)</f>
        <v/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3"/>
      <c r="AS47" s="265"/>
      <c r="AT47" s="266"/>
      <c r="AU47" s="68"/>
      <c r="AV47" s="68"/>
      <c r="AW47" s="68"/>
      <c r="AX47" s="68"/>
      <c r="AY47" s="68"/>
      <c r="AZ47" s="68"/>
      <c r="BA47" s="68"/>
      <c r="BB47" s="68"/>
      <c r="BC47" s="68"/>
      <c r="BD47" s="69"/>
    </row>
    <row r="48" spans="2:56" s="1" customFormat="1" ht="10.9" customHeight="1">
      <c r="B48" s="33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3"/>
      <c r="AS48" s="267"/>
      <c r="AT48" s="250"/>
      <c r="AU48" s="34"/>
      <c r="AV48" s="34"/>
      <c r="AW48" s="34"/>
      <c r="AX48" s="34"/>
      <c r="AY48" s="34"/>
      <c r="AZ48" s="34"/>
      <c r="BA48" s="34"/>
      <c r="BB48" s="34"/>
      <c r="BC48" s="34"/>
      <c r="BD48" s="71"/>
    </row>
    <row r="49" spans="2:56" s="1" customFormat="1" ht="29.25" customHeight="1">
      <c r="B49" s="33"/>
      <c r="C49" s="268" t="s">
        <v>52</v>
      </c>
      <c r="D49" s="269"/>
      <c r="E49" s="269"/>
      <c r="F49" s="269"/>
      <c r="G49" s="269"/>
      <c r="H49" s="72"/>
      <c r="I49" s="270" t="s">
        <v>53</v>
      </c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71" t="s">
        <v>54</v>
      </c>
      <c r="AH49" s="269"/>
      <c r="AI49" s="269"/>
      <c r="AJ49" s="269"/>
      <c r="AK49" s="269"/>
      <c r="AL49" s="269"/>
      <c r="AM49" s="269"/>
      <c r="AN49" s="270" t="s">
        <v>55</v>
      </c>
      <c r="AO49" s="269"/>
      <c r="AP49" s="269"/>
      <c r="AQ49" s="73" t="s">
        <v>56</v>
      </c>
      <c r="AR49" s="53"/>
      <c r="AS49" s="74" t="s">
        <v>57</v>
      </c>
      <c r="AT49" s="75" t="s">
        <v>58</v>
      </c>
      <c r="AU49" s="75" t="s">
        <v>59</v>
      </c>
      <c r="AV49" s="75" t="s">
        <v>60</v>
      </c>
      <c r="AW49" s="75" t="s">
        <v>61</v>
      </c>
      <c r="AX49" s="75" t="s">
        <v>62</v>
      </c>
      <c r="AY49" s="75" t="s">
        <v>63</v>
      </c>
      <c r="AZ49" s="75" t="s">
        <v>64</v>
      </c>
      <c r="BA49" s="75" t="s">
        <v>65</v>
      </c>
      <c r="BB49" s="75" t="s">
        <v>66</v>
      </c>
      <c r="BC49" s="75" t="s">
        <v>67</v>
      </c>
      <c r="BD49" s="76" t="s">
        <v>68</v>
      </c>
    </row>
    <row r="50" spans="2:56" s="1" customFormat="1" ht="10.9" customHeight="1">
      <c r="B50" s="33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3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5" customHeight="1">
      <c r="B51" s="60"/>
      <c r="C51" s="80" t="s">
        <v>69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75">
        <f>ROUND(SUM(AG52:AG54),2)</f>
        <v>0</v>
      </c>
      <c r="AH51" s="275"/>
      <c r="AI51" s="275"/>
      <c r="AJ51" s="275"/>
      <c r="AK51" s="275"/>
      <c r="AL51" s="275"/>
      <c r="AM51" s="275"/>
      <c r="AN51" s="276">
        <f>SUM(AG51,AT51)</f>
        <v>0</v>
      </c>
      <c r="AO51" s="276"/>
      <c r="AP51" s="276"/>
      <c r="AQ51" s="82" t="s">
        <v>20</v>
      </c>
      <c r="AR51" s="63"/>
      <c r="AS51" s="83">
        <f>ROUND(SUM(AS52:AS54),2)</f>
        <v>0</v>
      </c>
      <c r="AT51" s="84">
        <f>ROUND(SUM(AV51:AW51),2)</f>
        <v>0</v>
      </c>
      <c r="AU51" s="85">
        <f>ROUND(SUM(AU52:AU54),5)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ROUND(SUM(AZ52:AZ54),2)</f>
        <v>0</v>
      </c>
      <c r="BA51" s="84">
        <f>ROUND(SUM(BA52:BA54),2)</f>
        <v>0</v>
      </c>
      <c r="BB51" s="84">
        <f>ROUND(SUM(BB52:BB54),2)</f>
        <v>0</v>
      </c>
      <c r="BC51" s="84">
        <f>ROUND(SUM(BC52:BC54),2)</f>
        <v>0</v>
      </c>
      <c r="BD51" s="86">
        <f>ROUND(SUM(BD52:BD54),2)</f>
        <v>0</v>
      </c>
      <c r="BS51" s="87" t="s">
        <v>70</v>
      </c>
      <c r="BT51" s="87" t="s">
        <v>71</v>
      </c>
      <c r="BU51" s="88" t="s">
        <v>72</v>
      </c>
      <c r="BV51" s="87" t="s">
        <v>73</v>
      </c>
      <c r="BW51" s="87" t="s">
        <v>5</v>
      </c>
      <c r="BX51" s="87" t="s">
        <v>74</v>
      </c>
      <c r="CL51" s="87" t="s">
        <v>20</v>
      </c>
    </row>
    <row r="52" spans="1:91" s="5" customFormat="1" ht="22.5" customHeight="1">
      <c r="A52" s="282" t="s">
        <v>730</v>
      </c>
      <c r="B52" s="89"/>
      <c r="C52" s="90"/>
      <c r="D52" s="274" t="s">
        <v>75</v>
      </c>
      <c r="E52" s="273"/>
      <c r="F52" s="273"/>
      <c r="G52" s="273"/>
      <c r="H52" s="273"/>
      <c r="I52" s="91"/>
      <c r="J52" s="274" t="s">
        <v>76</v>
      </c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2">
        <f>'1702001 - Etapa I.'!J27</f>
        <v>0</v>
      </c>
      <c r="AH52" s="273"/>
      <c r="AI52" s="273"/>
      <c r="AJ52" s="273"/>
      <c r="AK52" s="273"/>
      <c r="AL52" s="273"/>
      <c r="AM52" s="273"/>
      <c r="AN52" s="272">
        <f>SUM(AG52,AT52)</f>
        <v>0</v>
      </c>
      <c r="AO52" s="273"/>
      <c r="AP52" s="273"/>
      <c r="AQ52" s="92" t="s">
        <v>77</v>
      </c>
      <c r="AR52" s="93"/>
      <c r="AS52" s="94">
        <v>0</v>
      </c>
      <c r="AT52" s="95">
        <f>ROUND(SUM(AV52:AW52),2)</f>
        <v>0</v>
      </c>
      <c r="AU52" s="96">
        <f>'1702001 - Etapa I.'!P90</f>
        <v>0</v>
      </c>
      <c r="AV52" s="95">
        <f>'1702001 - Etapa I.'!J30</f>
        <v>0</v>
      </c>
      <c r="AW52" s="95">
        <f>'1702001 - Etapa I.'!J31</f>
        <v>0</v>
      </c>
      <c r="AX52" s="95">
        <f>'1702001 - Etapa I.'!J32</f>
        <v>0</v>
      </c>
      <c r="AY52" s="95">
        <f>'1702001 - Etapa I.'!J33</f>
        <v>0</v>
      </c>
      <c r="AZ52" s="95">
        <f>'1702001 - Etapa I.'!F30</f>
        <v>0</v>
      </c>
      <c r="BA52" s="95">
        <f>'1702001 - Etapa I.'!F31</f>
        <v>0</v>
      </c>
      <c r="BB52" s="95">
        <f>'1702001 - Etapa I.'!F32</f>
        <v>0</v>
      </c>
      <c r="BC52" s="95">
        <f>'1702001 - Etapa I.'!F33</f>
        <v>0</v>
      </c>
      <c r="BD52" s="97">
        <f>'1702001 - Etapa I.'!F34</f>
        <v>0</v>
      </c>
      <c r="BT52" s="98" t="s">
        <v>22</v>
      </c>
      <c r="BV52" s="98" t="s">
        <v>73</v>
      </c>
      <c r="BW52" s="98" t="s">
        <v>78</v>
      </c>
      <c r="BX52" s="98" t="s">
        <v>5</v>
      </c>
      <c r="CL52" s="98" t="s">
        <v>20</v>
      </c>
      <c r="CM52" s="98" t="s">
        <v>79</v>
      </c>
    </row>
    <row r="53" spans="1:91" s="5" customFormat="1" ht="22.5" customHeight="1">
      <c r="A53" s="282" t="s">
        <v>730</v>
      </c>
      <c r="B53" s="89"/>
      <c r="C53" s="90"/>
      <c r="D53" s="274" t="s">
        <v>80</v>
      </c>
      <c r="E53" s="273"/>
      <c r="F53" s="273"/>
      <c r="G53" s="273"/>
      <c r="H53" s="273"/>
      <c r="I53" s="91"/>
      <c r="J53" s="274" t="s">
        <v>81</v>
      </c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2">
        <f>'1702002 - Etapa II.'!J27</f>
        <v>0</v>
      </c>
      <c r="AH53" s="273"/>
      <c r="AI53" s="273"/>
      <c r="AJ53" s="273"/>
      <c r="AK53" s="273"/>
      <c r="AL53" s="273"/>
      <c r="AM53" s="273"/>
      <c r="AN53" s="272">
        <f>SUM(AG53,AT53)</f>
        <v>0</v>
      </c>
      <c r="AO53" s="273"/>
      <c r="AP53" s="273"/>
      <c r="AQ53" s="92" t="s">
        <v>77</v>
      </c>
      <c r="AR53" s="93"/>
      <c r="AS53" s="94">
        <v>0</v>
      </c>
      <c r="AT53" s="95">
        <f>ROUND(SUM(AV53:AW53),2)</f>
        <v>0</v>
      </c>
      <c r="AU53" s="96">
        <f>'1702002 - Etapa II.'!P93</f>
        <v>0</v>
      </c>
      <c r="AV53" s="95">
        <f>'1702002 - Etapa II.'!J30</f>
        <v>0</v>
      </c>
      <c r="AW53" s="95">
        <f>'1702002 - Etapa II.'!J31</f>
        <v>0</v>
      </c>
      <c r="AX53" s="95">
        <f>'1702002 - Etapa II.'!J32</f>
        <v>0</v>
      </c>
      <c r="AY53" s="95">
        <f>'1702002 - Etapa II.'!J33</f>
        <v>0</v>
      </c>
      <c r="AZ53" s="95">
        <f>'1702002 - Etapa II.'!F30</f>
        <v>0</v>
      </c>
      <c r="BA53" s="95">
        <f>'1702002 - Etapa II.'!F31</f>
        <v>0</v>
      </c>
      <c r="BB53" s="95">
        <f>'1702002 - Etapa II.'!F32</f>
        <v>0</v>
      </c>
      <c r="BC53" s="95">
        <f>'1702002 - Etapa II.'!F33</f>
        <v>0</v>
      </c>
      <c r="BD53" s="97">
        <f>'1702002 - Etapa II.'!F34</f>
        <v>0</v>
      </c>
      <c r="BT53" s="98" t="s">
        <v>22</v>
      </c>
      <c r="BV53" s="98" t="s">
        <v>73</v>
      </c>
      <c r="BW53" s="98" t="s">
        <v>82</v>
      </c>
      <c r="BX53" s="98" t="s">
        <v>5</v>
      </c>
      <c r="CL53" s="98" t="s">
        <v>20</v>
      </c>
      <c r="CM53" s="98" t="s">
        <v>79</v>
      </c>
    </row>
    <row r="54" spans="1:91" s="5" customFormat="1" ht="22.5" customHeight="1">
      <c r="A54" s="282" t="s">
        <v>730</v>
      </c>
      <c r="B54" s="89"/>
      <c r="C54" s="90"/>
      <c r="D54" s="274" t="s">
        <v>83</v>
      </c>
      <c r="E54" s="273"/>
      <c r="F54" s="273"/>
      <c r="G54" s="273"/>
      <c r="H54" s="273"/>
      <c r="I54" s="91"/>
      <c r="J54" s="274" t="s">
        <v>84</v>
      </c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2">
        <f>'1702003 - Etapa III.'!J27</f>
        <v>0</v>
      </c>
      <c r="AH54" s="273"/>
      <c r="AI54" s="273"/>
      <c r="AJ54" s="273"/>
      <c r="AK54" s="273"/>
      <c r="AL54" s="273"/>
      <c r="AM54" s="273"/>
      <c r="AN54" s="272">
        <f>SUM(AG54,AT54)</f>
        <v>0</v>
      </c>
      <c r="AO54" s="273"/>
      <c r="AP54" s="273"/>
      <c r="AQ54" s="92" t="s">
        <v>77</v>
      </c>
      <c r="AR54" s="93"/>
      <c r="AS54" s="99">
        <v>0</v>
      </c>
      <c r="AT54" s="100">
        <f>ROUND(SUM(AV54:AW54),2)</f>
        <v>0</v>
      </c>
      <c r="AU54" s="101">
        <f>'1702003 - Etapa III.'!P93</f>
        <v>0</v>
      </c>
      <c r="AV54" s="100">
        <f>'1702003 - Etapa III.'!J30</f>
        <v>0</v>
      </c>
      <c r="AW54" s="100">
        <f>'1702003 - Etapa III.'!J31</f>
        <v>0</v>
      </c>
      <c r="AX54" s="100">
        <f>'1702003 - Etapa III.'!J32</f>
        <v>0</v>
      </c>
      <c r="AY54" s="100">
        <f>'1702003 - Etapa III.'!J33</f>
        <v>0</v>
      </c>
      <c r="AZ54" s="100">
        <f>'1702003 - Etapa III.'!F30</f>
        <v>0</v>
      </c>
      <c r="BA54" s="100">
        <f>'1702003 - Etapa III.'!F31</f>
        <v>0</v>
      </c>
      <c r="BB54" s="100">
        <f>'1702003 - Etapa III.'!F32</f>
        <v>0</v>
      </c>
      <c r="BC54" s="100">
        <f>'1702003 - Etapa III.'!F33</f>
        <v>0</v>
      </c>
      <c r="BD54" s="102">
        <f>'1702003 - Etapa III.'!F34</f>
        <v>0</v>
      </c>
      <c r="BT54" s="98" t="s">
        <v>22</v>
      </c>
      <c r="BV54" s="98" t="s">
        <v>73</v>
      </c>
      <c r="BW54" s="98" t="s">
        <v>85</v>
      </c>
      <c r="BX54" s="98" t="s">
        <v>5</v>
      </c>
      <c r="CL54" s="98" t="s">
        <v>20</v>
      </c>
      <c r="CM54" s="98" t="s">
        <v>79</v>
      </c>
    </row>
    <row r="55" spans="2:44" s="1" customFormat="1" ht="30" customHeight="1">
      <c r="B55" s="33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3"/>
    </row>
    <row r="56" spans="2:44" s="1" customFormat="1" ht="6.95" customHeight="1"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53"/>
    </row>
  </sheetData>
  <sheetProtection password="CC35" sheet="1" objects="1" scenarios="1" formatColumns="0" formatRows="0" sort="0" autoFilter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702001 - Etapa I.'!C2" tooltip="1702001 - Etapa I." display="/"/>
    <hyperlink ref="A53" location="'1702002 - Etapa II.'!C2" tooltip="1702002 - Etapa II." display="/"/>
    <hyperlink ref="A54" location="'1702003 - Etapa III.'!C2" tooltip="1702003 - Etapa III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84"/>
      <c r="C1" s="284"/>
      <c r="D1" s="283" t="s">
        <v>1</v>
      </c>
      <c r="E1" s="284"/>
      <c r="F1" s="285" t="s">
        <v>731</v>
      </c>
      <c r="G1" s="289" t="s">
        <v>732</v>
      </c>
      <c r="H1" s="289"/>
      <c r="I1" s="290"/>
      <c r="J1" s="285" t="s">
        <v>733</v>
      </c>
      <c r="K1" s="283" t="s">
        <v>86</v>
      </c>
      <c r="L1" s="285" t="s">
        <v>734</v>
      </c>
      <c r="M1" s="285"/>
      <c r="N1" s="285"/>
      <c r="O1" s="285"/>
      <c r="P1" s="285"/>
      <c r="Q1" s="285"/>
      <c r="R1" s="285"/>
      <c r="S1" s="285"/>
      <c r="T1" s="285"/>
      <c r="U1" s="281"/>
      <c r="V1" s="28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6" t="s">
        <v>78</v>
      </c>
    </row>
    <row r="3" spans="2:46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79</v>
      </c>
    </row>
    <row r="4" spans="2:46" ht="36.95" customHeight="1">
      <c r="B4" s="20"/>
      <c r="C4" s="21"/>
      <c r="D4" s="22" t="s">
        <v>87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5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277" t="str">
        <f>'Rekapitulace stavby'!K6</f>
        <v>Oprava a výměna oken Gymnázium Trutnov</v>
      </c>
      <c r="F7" s="243"/>
      <c r="G7" s="243"/>
      <c r="H7" s="243"/>
      <c r="I7" s="105"/>
      <c r="J7" s="21"/>
      <c r="K7" s="23"/>
    </row>
    <row r="8" spans="2:11" s="1" customFormat="1" ht="13.5">
      <c r="B8" s="33"/>
      <c r="C8" s="34"/>
      <c r="D8" s="29" t="s">
        <v>88</v>
      </c>
      <c r="E8" s="34"/>
      <c r="F8" s="34"/>
      <c r="G8" s="34"/>
      <c r="H8" s="34"/>
      <c r="I8" s="106"/>
      <c r="J8" s="34"/>
      <c r="K8" s="37"/>
    </row>
    <row r="9" spans="2:11" s="1" customFormat="1" ht="36.95" customHeight="1">
      <c r="B9" s="33"/>
      <c r="C9" s="34"/>
      <c r="D9" s="34"/>
      <c r="E9" s="278" t="s">
        <v>89</v>
      </c>
      <c r="F9" s="250"/>
      <c r="G9" s="250"/>
      <c r="H9" s="250"/>
      <c r="I9" s="106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106"/>
      <c r="J10" s="34"/>
      <c r="K10" s="37"/>
    </row>
    <row r="11" spans="2:11" s="1" customFormat="1" ht="14.4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7" t="s">
        <v>21</v>
      </c>
      <c r="J11" s="27" t="s">
        <v>20</v>
      </c>
      <c r="K11" s="37"/>
    </row>
    <row r="12" spans="2:11" s="1" customFormat="1" ht="14.4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107" t="s">
        <v>25</v>
      </c>
      <c r="J12" s="108" t="str">
        <f>'Rekapitulace stavby'!AN8</f>
        <v>26.3.2017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106"/>
      <c r="J13" s="34"/>
      <c r="K13" s="37"/>
    </row>
    <row r="14" spans="2:11" s="1" customFormat="1" ht="14.45" customHeight="1">
      <c r="B14" s="33"/>
      <c r="C14" s="34"/>
      <c r="D14" s="29" t="s">
        <v>27</v>
      </c>
      <c r="E14" s="34"/>
      <c r="F14" s="34"/>
      <c r="G14" s="34"/>
      <c r="H14" s="34"/>
      <c r="I14" s="107" t="s">
        <v>28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29</v>
      </c>
      <c r="F15" s="34"/>
      <c r="G15" s="34"/>
      <c r="H15" s="34"/>
      <c r="I15" s="107" t="s">
        <v>30</v>
      </c>
      <c r="J15" s="27" t="s">
        <v>20</v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106"/>
      <c r="J16" s="34"/>
      <c r="K16" s="37"/>
    </row>
    <row r="17" spans="2:11" s="1" customFormat="1" ht="14.45" customHeight="1">
      <c r="B17" s="33"/>
      <c r="C17" s="34"/>
      <c r="D17" s="29" t="s">
        <v>31</v>
      </c>
      <c r="E17" s="34"/>
      <c r="F17" s="34"/>
      <c r="G17" s="34"/>
      <c r="H17" s="34"/>
      <c r="I17" s="107" t="s">
        <v>28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107" t="s">
        <v>30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106"/>
      <c r="J19" s="34"/>
      <c r="K19" s="37"/>
    </row>
    <row r="20" spans="2:11" s="1" customFormat="1" ht="14.45" customHeight="1">
      <c r="B20" s="33"/>
      <c r="C20" s="34"/>
      <c r="D20" s="29" t="s">
        <v>33</v>
      </c>
      <c r="E20" s="34"/>
      <c r="F20" s="34"/>
      <c r="G20" s="34"/>
      <c r="H20" s="34"/>
      <c r="I20" s="107" t="s">
        <v>28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107" t="s">
        <v>30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106"/>
      <c r="J22" s="34"/>
      <c r="K22" s="37"/>
    </row>
    <row r="23" spans="2:11" s="1" customFormat="1" ht="14.45" customHeight="1">
      <c r="B23" s="33"/>
      <c r="C23" s="34"/>
      <c r="D23" s="29" t="s">
        <v>36</v>
      </c>
      <c r="E23" s="34"/>
      <c r="F23" s="34"/>
      <c r="G23" s="34"/>
      <c r="H23" s="34"/>
      <c r="I23" s="106"/>
      <c r="J23" s="34"/>
      <c r="K23" s="37"/>
    </row>
    <row r="24" spans="2:11" s="6" customFormat="1" ht="22.5" customHeight="1">
      <c r="B24" s="109"/>
      <c r="C24" s="110"/>
      <c r="D24" s="110"/>
      <c r="E24" s="246" t="s">
        <v>20</v>
      </c>
      <c r="F24" s="279"/>
      <c r="G24" s="279"/>
      <c r="H24" s="279"/>
      <c r="I24" s="111"/>
      <c r="J24" s="110"/>
      <c r="K24" s="112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106"/>
      <c r="J25" s="34"/>
      <c r="K25" s="37"/>
    </row>
    <row r="26" spans="2:11" s="1" customFormat="1" ht="6.95" customHeight="1">
      <c r="B26" s="33"/>
      <c r="C26" s="34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3"/>
      <c r="C27" s="34"/>
      <c r="D27" s="115" t="s">
        <v>37</v>
      </c>
      <c r="E27" s="34"/>
      <c r="F27" s="34"/>
      <c r="G27" s="34"/>
      <c r="H27" s="34"/>
      <c r="I27" s="106"/>
      <c r="J27" s="116">
        <f>ROUND(J90,2)</f>
        <v>0</v>
      </c>
      <c r="K27" s="37"/>
    </row>
    <row r="28" spans="2:11" s="1" customFormat="1" ht="6.95" customHeight="1">
      <c r="B28" s="33"/>
      <c r="C28" s="34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3"/>
      <c r="C29" s="34"/>
      <c r="D29" s="34"/>
      <c r="E29" s="34"/>
      <c r="F29" s="38" t="s">
        <v>39</v>
      </c>
      <c r="G29" s="34"/>
      <c r="H29" s="34"/>
      <c r="I29" s="117" t="s">
        <v>38</v>
      </c>
      <c r="J29" s="38" t="s">
        <v>40</v>
      </c>
      <c r="K29" s="37"/>
    </row>
    <row r="30" spans="2:11" s="1" customFormat="1" ht="14.45" customHeight="1">
      <c r="B30" s="33"/>
      <c r="C30" s="34"/>
      <c r="D30" s="41" t="s">
        <v>41</v>
      </c>
      <c r="E30" s="41" t="s">
        <v>42</v>
      </c>
      <c r="F30" s="118">
        <f>ROUND(SUM(BE90:BE215),2)</f>
        <v>0</v>
      </c>
      <c r="G30" s="34"/>
      <c r="H30" s="34"/>
      <c r="I30" s="119">
        <v>0.21</v>
      </c>
      <c r="J30" s="118">
        <f>ROUND(ROUND((SUM(BE90:BE215)),2)*I30,2)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43</v>
      </c>
      <c r="F31" s="118">
        <f>ROUND(SUM(BF90:BF215),2)</f>
        <v>0</v>
      </c>
      <c r="G31" s="34"/>
      <c r="H31" s="34"/>
      <c r="I31" s="119">
        <v>0.15</v>
      </c>
      <c r="J31" s="118">
        <f>ROUND(ROUND((SUM(BF90:BF215)),2)*I31,2)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44</v>
      </c>
      <c r="F32" s="118">
        <f>ROUND(SUM(BG90:BG215),2)</f>
        <v>0</v>
      </c>
      <c r="G32" s="34"/>
      <c r="H32" s="34"/>
      <c r="I32" s="119">
        <v>0.21</v>
      </c>
      <c r="J32" s="118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45</v>
      </c>
      <c r="F33" s="118">
        <f>ROUND(SUM(BH90:BH215),2)</f>
        <v>0</v>
      </c>
      <c r="G33" s="34"/>
      <c r="H33" s="34"/>
      <c r="I33" s="119">
        <v>0.15</v>
      </c>
      <c r="J33" s="118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46</v>
      </c>
      <c r="F34" s="118">
        <f>ROUND(SUM(BI90:BI215),2)</f>
        <v>0</v>
      </c>
      <c r="G34" s="34"/>
      <c r="H34" s="34"/>
      <c r="I34" s="119">
        <v>0</v>
      </c>
      <c r="J34" s="118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106"/>
      <c r="J35" s="34"/>
      <c r="K35" s="37"/>
    </row>
    <row r="36" spans="2:11" s="1" customFormat="1" ht="25.35" customHeight="1">
      <c r="B36" s="33"/>
      <c r="C36" s="120"/>
      <c r="D36" s="121" t="s">
        <v>47</v>
      </c>
      <c r="E36" s="72"/>
      <c r="F36" s="72"/>
      <c r="G36" s="122" t="s">
        <v>48</v>
      </c>
      <c r="H36" s="123" t="s">
        <v>49</v>
      </c>
      <c r="I36" s="124"/>
      <c r="J36" s="125">
        <f>SUM(J27:J34)</f>
        <v>0</v>
      </c>
      <c r="K36" s="126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27"/>
      <c r="J37" s="49"/>
      <c r="K37" s="50"/>
    </row>
    <row r="41" spans="2:11" s="1" customFormat="1" ht="6.95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5" customHeight="1">
      <c r="B42" s="33"/>
      <c r="C42" s="22" t="s">
        <v>90</v>
      </c>
      <c r="D42" s="34"/>
      <c r="E42" s="34"/>
      <c r="F42" s="34"/>
      <c r="G42" s="34"/>
      <c r="H42" s="34"/>
      <c r="I42" s="106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6"/>
      <c r="J43" s="34"/>
      <c r="K43" s="37"/>
    </row>
    <row r="44" spans="2:11" s="1" customFormat="1" ht="14.45" customHeight="1">
      <c r="B44" s="33"/>
      <c r="C44" s="29" t="s">
        <v>16</v>
      </c>
      <c r="D44" s="34"/>
      <c r="E44" s="34"/>
      <c r="F44" s="34"/>
      <c r="G44" s="34"/>
      <c r="H44" s="34"/>
      <c r="I44" s="106"/>
      <c r="J44" s="34"/>
      <c r="K44" s="37"/>
    </row>
    <row r="45" spans="2:11" s="1" customFormat="1" ht="22.5" customHeight="1">
      <c r="B45" s="33"/>
      <c r="C45" s="34"/>
      <c r="D45" s="34"/>
      <c r="E45" s="277" t="str">
        <f>E7</f>
        <v>Oprava a výměna oken Gymnázium Trutnov</v>
      </c>
      <c r="F45" s="250"/>
      <c r="G45" s="250"/>
      <c r="H45" s="250"/>
      <c r="I45" s="106"/>
      <c r="J45" s="34"/>
      <c r="K45" s="37"/>
    </row>
    <row r="46" spans="2:11" s="1" customFormat="1" ht="14.45" customHeight="1">
      <c r="B46" s="33"/>
      <c r="C46" s="29" t="s">
        <v>88</v>
      </c>
      <c r="D46" s="34"/>
      <c r="E46" s="34"/>
      <c r="F46" s="34"/>
      <c r="G46" s="34"/>
      <c r="H46" s="34"/>
      <c r="I46" s="106"/>
      <c r="J46" s="34"/>
      <c r="K46" s="37"/>
    </row>
    <row r="47" spans="2:11" s="1" customFormat="1" ht="23.25" customHeight="1">
      <c r="B47" s="33"/>
      <c r="C47" s="34"/>
      <c r="D47" s="34"/>
      <c r="E47" s="278" t="str">
        <f>E9</f>
        <v>1702001 - Etapa I.</v>
      </c>
      <c r="F47" s="250"/>
      <c r="G47" s="250"/>
      <c r="H47" s="250"/>
      <c r="I47" s="106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6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Trutnov</v>
      </c>
      <c r="G49" s="34"/>
      <c r="H49" s="34"/>
      <c r="I49" s="107" t="s">
        <v>25</v>
      </c>
      <c r="J49" s="108" t="str">
        <f>IF(J12="","",J12)</f>
        <v>26.3.2017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106"/>
      <c r="J50" s="34"/>
      <c r="K50" s="37"/>
    </row>
    <row r="51" spans="2:11" s="1" customFormat="1" ht="13.5">
      <c r="B51" s="33"/>
      <c r="C51" s="29" t="s">
        <v>27</v>
      </c>
      <c r="D51" s="34"/>
      <c r="E51" s="34"/>
      <c r="F51" s="27" t="str">
        <f>E15</f>
        <v>Gymnázium Trutnov</v>
      </c>
      <c r="G51" s="34"/>
      <c r="H51" s="34"/>
      <c r="I51" s="107" t="s">
        <v>33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31</v>
      </c>
      <c r="D52" s="34"/>
      <c r="E52" s="34"/>
      <c r="F52" s="27" t="str">
        <f>IF(E18="","",E18)</f>
        <v/>
      </c>
      <c r="G52" s="34"/>
      <c r="H52" s="34"/>
      <c r="I52" s="106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106"/>
      <c r="J53" s="34"/>
      <c r="K53" s="37"/>
    </row>
    <row r="54" spans="2:11" s="1" customFormat="1" ht="29.25" customHeight="1">
      <c r="B54" s="33"/>
      <c r="C54" s="132" t="s">
        <v>91</v>
      </c>
      <c r="D54" s="120"/>
      <c r="E54" s="120"/>
      <c r="F54" s="120"/>
      <c r="G54" s="120"/>
      <c r="H54" s="120"/>
      <c r="I54" s="133"/>
      <c r="J54" s="134" t="s">
        <v>92</v>
      </c>
      <c r="K54" s="13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106"/>
      <c r="J55" s="34"/>
      <c r="K55" s="37"/>
    </row>
    <row r="56" spans="2:47" s="1" customFormat="1" ht="29.25" customHeight="1">
      <c r="B56" s="33"/>
      <c r="C56" s="136" t="s">
        <v>93</v>
      </c>
      <c r="D56" s="34"/>
      <c r="E56" s="34"/>
      <c r="F56" s="34"/>
      <c r="G56" s="34"/>
      <c r="H56" s="34"/>
      <c r="I56" s="106"/>
      <c r="J56" s="116">
        <f>J90</f>
        <v>0</v>
      </c>
      <c r="K56" s="37"/>
      <c r="AU56" s="16" t="s">
        <v>94</v>
      </c>
    </row>
    <row r="57" spans="2:11" s="7" customFormat="1" ht="24.95" customHeight="1">
      <c r="B57" s="137"/>
      <c r="C57" s="138"/>
      <c r="D57" s="139" t="s">
        <v>95</v>
      </c>
      <c r="E57" s="140"/>
      <c r="F57" s="140"/>
      <c r="G57" s="140"/>
      <c r="H57" s="140"/>
      <c r="I57" s="141"/>
      <c r="J57" s="142">
        <f>J91</f>
        <v>0</v>
      </c>
      <c r="K57" s="143"/>
    </row>
    <row r="58" spans="2:11" s="8" customFormat="1" ht="19.9" customHeight="1">
      <c r="B58" s="144"/>
      <c r="C58" s="145"/>
      <c r="D58" s="146" t="s">
        <v>96</v>
      </c>
      <c r="E58" s="147"/>
      <c r="F58" s="147"/>
      <c r="G58" s="147"/>
      <c r="H58" s="147"/>
      <c r="I58" s="148"/>
      <c r="J58" s="149">
        <f>J92</f>
        <v>0</v>
      </c>
      <c r="K58" s="150"/>
    </row>
    <row r="59" spans="2:11" s="8" customFormat="1" ht="19.9" customHeight="1">
      <c r="B59" s="144"/>
      <c r="C59" s="145"/>
      <c r="D59" s="146" t="s">
        <v>97</v>
      </c>
      <c r="E59" s="147"/>
      <c r="F59" s="147"/>
      <c r="G59" s="147"/>
      <c r="H59" s="147"/>
      <c r="I59" s="148"/>
      <c r="J59" s="149">
        <f>J124</f>
        <v>0</v>
      </c>
      <c r="K59" s="150"/>
    </row>
    <row r="60" spans="2:11" s="8" customFormat="1" ht="19.9" customHeight="1">
      <c r="B60" s="144"/>
      <c r="C60" s="145"/>
      <c r="D60" s="146" t="s">
        <v>98</v>
      </c>
      <c r="E60" s="147"/>
      <c r="F60" s="147"/>
      <c r="G60" s="147"/>
      <c r="H60" s="147"/>
      <c r="I60" s="148"/>
      <c r="J60" s="149">
        <f>J144</f>
        <v>0</v>
      </c>
      <c r="K60" s="150"/>
    </row>
    <row r="61" spans="2:11" s="8" customFormat="1" ht="19.9" customHeight="1">
      <c r="B61" s="144"/>
      <c r="C61" s="145"/>
      <c r="D61" s="146" t="s">
        <v>99</v>
      </c>
      <c r="E61" s="147"/>
      <c r="F61" s="147"/>
      <c r="G61" s="147"/>
      <c r="H61" s="147"/>
      <c r="I61" s="148"/>
      <c r="J61" s="149">
        <f>J152</f>
        <v>0</v>
      </c>
      <c r="K61" s="150"/>
    </row>
    <row r="62" spans="2:11" s="7" customFormat="1" ht="24.95" customHeight="1">
      <c r="B62" s="137"/>
      <c r="C62" s="138"/>
      <c r="D62" s="139" t="s">
        <v>100</v>
      </c>
      <c r="E62" s="140"/>
      <c r="F62" s="140"/>
      <c r="G62" s="140"/>
      <c r="H62" s="140"/>
      <c r="I62" s="141"/>
      <c r="J62" s="142">
        <f>J154</f>
        <v>0</v>
      </c>
      <c r="K62" s="143"/>
    </row>
    <row r="63" spans="2:11" s="8" customFormat="1" ht="19.9" customHeight="1">
      <c r="B63" s="144"/>
      <c r="C63" s="145"/>
      <c r="D63" s="146" t="s">
        <v>101</v>
      </c>
      <c r="E63" s="147"/>
      <c r="F63" s="147"/>
      <c r="G63" s="147"/>
      <c r="H63" s="147"/>
      <c r="I63" s="148"/>
      <c r="J63" s="149">
        <f>J155</f>
        <v>0</v>
      </c>
      <c r="K63" s="150"/>
    </row>
    <row r="64" spans="2:11" s="8" customFormat="1" ht="19.9" customHeight="1">
      <c r="B64" s="144"/>
      <c r="C64" s="145"/>
      <c r="D64" s="146" t="s">
        <v>102</v>
      </c>
      <c r="E64" s="147"/>
      <c r="F64" s="147"/>
      <c r="G64" s="147"/>
      <c r="H64" s="147"/>
      <c r="I64" s="148"/>
      <c r="J64" s="149">
        <f>J162</f>
        <v>0</v>
      </c>
      <c r="K64" s="150"/>
    </row>
    <row r="65" spans="2:11" s="8" customFormat="1" ht="19.9" customHeight="1">
      <c r="B65" s="144"/>
      <c r="C65" s="145"/>
      <c r="D65" s="146" t="s">
        <v>103</v>
      </c>
      <c r="E65" s="147"/>
      <c r="F65" s="147"/>
      <c r="G65" s="147"/>
      <c r="H65" s="147"/>
      <c r="I65" s="148"/>
      <c r="J65" s="149">
        <f>J202</f>
        <v>0</v>
      </c>
      <c r="K65" s="150"/>
    </row>
    <row r="66" spans="2:11" s="7" customFormat="1" ht="24.95" customHeight="1">
      <c r="B66" s="137"/>
      <c r="C66" s="138"/>
      <c r="D66" s="139" t="s">
        <v>104</v>
      </c>
      <c r="E66" s="140"/>
      <c r="F66" s="140"/>
      <c r="G66" s="140"/>
      <c r="H66" s="140"/>
      <c r="I66" s="141"/>
      <c r="J66" s="142">
        <f>J207</f>
        <v>0</v>
      </c>
      <c r="K66" s="143"/>
    </row>
    <row r="67" spans="2:11" s="8" customFormat="1" ht="19.9" customHeight="1">
      <c r="B67" s="144"/>
      <c r="C67" s="145"/>
      <c r="D67" s="146" t="s">
        <v>105</v>
      </c>
      <c r="E67" s="147"/>
      <c r="F67" s="147"/>
      <c r="G67" s="147"/>
      <c r="H67" s="147"/>
      <c r="I67" s="148"/>
      <c r="J67" s="149">
        <f>J208</f>
        <v>0</v>
      </c>
      <c r="K67" s="150"/>
    </row>
    <row r="68" spans="2:11" s="8" customFormat="1" ht="19.9" customHeight="1">
      <c r="B68" s="144"/>
      <c r="C68" s="145"/>
      <c r="D68" s="146" t="s">
        <v>106</v>
      </c>
      <c r="E68" s="147"/>
      <c r="F68" s="147"/>
      <c r="G68" s="147"/>
      <c r="H68" s="147"/>
      <c r="I68" s="148"/>
      <c r="J68" s="149">
        <f>J210</f>
        <v>0</v>
      </c>
      <c r="K68" s="150"/>
    </row>
    <row r="69" spans="2:11" s="8" customFormat="1" ht="19.9" customHeight="1">
      <c r="B69" s="144"/>
      <c r="C69" s="145"/>
      <c r="D69" s="146" t="s">
        <v>107</v>
      </c>
      <c r="E69" s="147"/>
      <c r="F69" s="147"/>
      <c r="G69" s="147"/>
      <c r="H69" s="147"/>
      <c r="I69" s="148"/>
      <c r="J69" s="149">
        <f>J212</f>
        <v>0</v>
      </c>
      <c r="K69" s="150"/>
    </row>
    <row r="70" spans="2:11" s="8" customFormat="1" ht="19.9" customHeight="1">
      <c r="B70" s="144"/>
      <c r="C70" s="145"/>
      <c r="D70" s="146" t="s">
        <v>108</v>
      </c>
      <c r="E70" s="147"/>
      <c r="F70" s="147"/>
      <c r="G70" s="147"/>
      <c r="H70" s="147"/>
      <c r="I70" s="148"/>
      <c r="J70" s="149">
        <f>J214</f>
        <v>0</v>
      </c>
      <c r="K70" s="150"/>
    </row>
    <row r="71" spans="2:11" s="1" customFormat="1" ht="21.75" customHeight="1">
      <c r="B71" s="33"/>
      <c r="C71" s="34"/>
      <c r="D71" s="34"/>
      <c r="E71" s="34"/>
      <c r="F71" s="34"/>
      <c r="G71" s="34"/>
      <c r="H71" s="34"/>
      <c r="I71" s="106"/>
      <c r="J71" s="34"/>
      <c r="K71" s="37"/>
    </row>
    <row r="72" spans="2:11" s="1" customFormat="1" ht="6.95" customHeight="1">
      <c r="B72" s="48"/>
      <c r="C72" s="49"/>
      <c r="D72" s="49"/>
      <c r="E72" s="49"/>
      <c r="F72" s="49"/>
      <c r="G72" s="49"/>
      <c r="H72" s="49"/>
      <c r="I72" s="127"/>
      <c r="J72" s="49"/>
      <c r="K72" s="50"/>
    </row>
    <row r="76" spans="2:12" s="1" customFormat="1" ht="6.95" customHeight="1">
      <c r="B76" s="51"/>
      <c r="C76" s="52"/>
      <c r="D76" s="52"/>
      <c r="E76" s="52"/>
      <c r="F76" s="52"/>
      <c r="G76" s="52"/>
      <c r="H76" s="52"/>
      <c r="I76" s="130"/>
      <c r="J76" s="52"/>
      <c r="K76" s="52"/>
      <c r="L76" s="53"/>
    </row>
    <row r="77" spans="2:12" s="1" customFormat="1" ht="36.95" customHeight="1">
      <c r="B77" s="33"/>
      <c r="C77" s="54" t="s">
        <v>109</v>
      </c>
      <c r="D77" s="55"/>
      <c r="E77" s="55"/>
      <c r="F77" s="55"/>
      <c r="G77" s="55"/>
      <c r="H77" s="55"/>
      <c r="I77" s="151"/>
      <c r="J77" s="55"/>
      <c r="K77" s="55"/>
      <c r="L77" s="53"/>
    </row>
    <row r="78" spans="2:12" s="1" customFormat="1" ht="6.95" customHeight="1">
      <c r="B78" s="33"/>
      <c r="C78" s="55"/>
      <c r="D78" s="55"/>
      <c r="E78" s="55"/>
      <c r="F78" s="55"/>
      <c r="G78" s="55"/>
      <c r="H78" s="55"/>
      <c r="I78" s="151"/>
      <c r="J78" s="55"/>
      <c r="K78" s="55"/>
      <c r="L78" s="53"/>
    </row>
    <row r="79" spans="2:12" s="1" customFormat="1" ht="14.45" customHeight="1">
      <c r="B79" s="33"/>
      <c r="C79" s="57" t="s">
        <v>16</v>
      </c>
      <c r="D79" s="55"/>
      <c r="E79" s="55"/>
      <c r="F79" s="55"/>
      <c r="G79" s="55"/>
      <c r="H79" s="55"/>
      <c r="I79" s="151"/>
      <c r="J79" s="55"/>
      <c r="K79" s="55"/>
      <c r="L79" s="53"/>
    </row>
    <row r="80" spans="2:12" s="1" customFormat="1" ht="22.5" customHeight="1">
      <c r="B80" s="33"/>
      <c r="C80" s="55"/>
      <c r="D80" s="55"/>
      <c r="E80" s="280" t="str">
        <f>E7</f>
        <v>Oprava a výměna oken Gymnázium Trutnov</v>
      </c>
      <c r="F80" s="261"/>
      <c r="G80" s="261"/>
      <c r="H80" s="261"/>
      <c r="I80" s="151"/>
      <c r="J80" s="55"/>
      <c r="K80" s="55"/>
      <c r="L80" s="53"/>
    </row>
    <row r="81" spans="2:12" s="1" customFormat="1" ht="14.45" customHeight="1">
      <c r="B81" s="33"/>
      <c r="C81" s="57" t="s">
        <v>88</v>
      </c>
      <c r="D81" s="55"/>
      <c r="E81" s="55"/>
      <c r="F81" s="55"/>
      <c r="G81" s="55"/>
      <c r="H81" s="55"/>
      <c r="I81" s="151"/>
      <c r="J81" s="55"/>
      <c r="K81" s="55"/>
      <c r="L81" s="53"/>
    </row>
    <row r="82" spans="2:12" s="1" customFormat="1" ht="23.25" customHeight="1">
      <c r="B82" s="33"/>
      <c r="C82" s="55"/>
      <c r="D82" s="55"/>
      <c r="E82" s="258" t="str">
        <f>E9</f>
        <v>1702001 - Etapa I.</v>
      </c>
      <c r="F82" s="261"/>
      <c r="G82" s="261"/>
      <c r="H82" s="261"/>
      <c r="I82" s="151"/>
      <c r="J82" s="55"/>
      <c r="K82" s="55"/>
      <c r="L82" s="53"/>
    </row>
    <row r="83" spans="2:12" s="1" customFormat="1" ht="6.95" customHeight="1">
      <c r="B83" s="33"/>
      <c r="C83" s="55"/>
      <c r="D83" s="55"/>
      <c r="E83" s="55"/>
      <c r="F83" s="55"/>
      <c r="G83" s="55"/>
      <c r="H83" s="55"/>
      <c r="I83" s="151"/>
      <c r="J83" s="55"/>
      <c r="K83" s="55"/>
      <c r="L83" s="53"/>
    </row>
    <row r="84" spans="2:12" s="1" customFormat="1" ht="18" customHeight="1">
      <c r="B84" s="33"/>
      <c r="C84" s="57" t="s">
        <v>23</v>
      </c>
      <c r="D84" s="55"/>
      <c r="E84" s="55"/>
      <c r="F84" s="152" t="str">
        <f>F12</f>
        <v>Trutnov</v>
      </c>
      <c r="G84" s="55"/>
      <c r="H84" s="55"/>
      <c r="I84" s="153" t="s">
        <v>25</v>
      </c>
      <c r="J84" s="65" t="str">
        <f>IF(J12="","",J12)</f>
        <v>26.3.2017</v>
      </c>
      <c r="K84" s="55"/>
      <c r="L84" s="53"/>
    </row>
    <row r="85" spans="2:12" s="1" customFormat="1" ht="6.95" customHeight="1">
      <c r="B85" s="33"/>
      <c r="C85" s="55"/>
      <c r="D85" s="55"/>
      <c r="E85" s="55"/>
      <c r="F85" s="55"/>
      <c r="G85" s="55"/>
      <c r="H85" s="55"/>
      <c r="I85" s="151"/>
      <c r="J85" s="55"/>
      <c r="K85" s="55"/>
      <c r="L85" s="53"/>
    </row>
    <row r="86" spans="2:12" s="1" customFormat="1" ht="13.5">
      <c r="B86" s="33"/>
      <c r="C86" s="57" t="s">
        <v>27</v>
      </c>
      <c r="D86" s="55"/>
      <c r="E86" s="55"/>
      <c r="F86" s="152" t="str">
        <f>E15</f>
        <v>Gymnázium Trutnov</v>
      </c>
      <c r="G86" s="55"/>
      <c r="H86" s="55"/>
      <c r="I86" s="153" t="s">
        <v>33</v>
      </c>
      <c r="J86" s="152" t="str">
        <f>E21</f>
        <v xml:space="preserve"> </v>
      </c>
      <c r="K86" s="55"/>
      <c r="L86" s="53"/>
    </row>
    <row r="87" spans="2:12" s="1" customFormat="1" ht="14.45" customHeight="1">
      <c r="B87" s="33"/>
      <c r="C87" s="57" t="s">
        <v>31</v>
      </c>
      <c r="D87" s="55"/>
      <c r="E87" s="55"/>
      <c r="F87" s="152" t="str">
        <f>IF(E18="","",E18)</f>
        <v/>
      </c>
      <c r="G87" s="55"/>
      <c r="H87" s="55"/>
      <c r="I87" s="151"/>
      <c r="J87" s="55"/>
      <c r="K87" s="55"/>
      <c r="L87" s="53"/>
    </row>
    <row r="88" spans="2:12" s="1" customFormat="1" ht="10.35" customHeight="1">
      <c r="B88" s="33"/>
      <c r="C88" s="55"/>
      <c r="D88" s="55"/>
      <c r="E88" s="55"/>
      <c r="F88" s="55"/>
      <c r="G88" s="55"/>
      <c r="H88" s="55"/>
      <c r="I88" s="151"/>
      <c r="J88" s="55"/>
      <c r="K88" s="55"/>
      <c r="L88" s="53"/>
    </row>
    <row r="89" spans="2:20" s="9" customFormat="1" ht="29.25" customHeight="1">
      <c r="B89" s="154"/>
      <c r="C89" s="155" t="s">
        <v>110</v>
      </c>
      <c r="D89" s="156" t="s">
        <v>56</v>
      </c>
      <c r="E89" s="156" t="s">
        <v>52</v>
      </c>
      <c r="F89" s="156" t="s">
        <v>111</v>
      </c>
      <c r="G89" s="156" t="s">
        <v>112</v>
      </c>
      <c r="H89" s="156" t="s">
        <v>113</v>
      </c>
      <c r="I89" s="157" t="s">
        <v>114</v>
      </c>
      <c r="J89" s="156" t="s">
        <v>92</v>
      </c>
      <c r="K89" s="158" t="s">
        <v>115</v>
      </c>
      <c r="L89" s="159"/>
      <c r="M89" s="74" t="s">
        <v>116</v>
      </c>
      <c r="N89" s="75" t="s">
        <v>41</v>
      </c>
      <c r="O89" s="75" t="s">
        <v>117</v>
      </c>
      <c r="P89" s="75" t="s">
        <v>118</v>
      </c>
      <c r="Q89" s="75" t="s">
        <v>119</v>
      </c>
      <c r="R89" s="75" t="s">
        <v>120</v>
      </c>
      <c r="S89" s="75" t="s">
        <v>121</v>
      </c>
      <c r="T89" s="76" t="s">
        <v>122</v>
      </c>
    </row>
    <row r="90" spans="2:63" s="1" customFormat="1" ht="29.25" customHeight="1">
      <c r="B90" s="33"/>
      <c r="C90" s="80" t="s">
        <v>93</v>
      </c>
      <c r="D90" s="55"/>
      <c r="E90" s="55"/>
      <c r="F90" s="55"/>
      <c r="G90" s="55"/>
      <c r="H90" s="55"/>
      <c r="I90" s="151"/>
      <c r="J90" s="160">
        <f>BK90</f>
        <v>0</v>
      </c>
      <c r="K90" s="55"/>
      <c r="L90" s="53"/>
      <c r="M90" s="77"/>
      <c r="N90" s="78"/>
      <c r="O90" s="78"/>
      <c r="P90" s="161">
        <f>P91+P154+P207</f>
        <v>0</v>
      </c>
      <c r="Q90" s="78"/>
      <c r="R90" s="161">
        <f>R91+R154+R207</f>
        <v>21.9955088</v>
      </c>
      <c r="S90" s="78"/>
      <c r="T90" s="162">
        <f>T91+T154+T207</f>
        <v>26.3239674</v>
      </c>
      <c r="AT90" s="16" t="s">
        <v>70</v>
      </c>
      <c r="AU90" s="16" t="s">
        <v>94</v>
      </c>
      <c r="BK90" s="163">
        <f>BK91+BK154+BK207</f>
        <v>0</v>
      </c>
    </row>
    <row r="91" spans="2:63" s="10" customFormat="1" ht="37.35" customHeight="1">
      <c r="B91" s="164"/>
      <c r="C91" s="165"/>
      <c r="D91" s="166" t="s">
        <v>70</v>
      </c>
      <c r="E91" s="167" t="s">
        <v>123</v>
      </c>
      <c r="F91" s="167" t="s">
        <v>124</v>
      </c>
      <c r="G91" s="165"/>
      <c r="H91" s="165"/>
      <c r="I91" s="168"/>
      <c r="J91" s="169">
        <f>BK91</f>
        <v>0</v>
      </c>
      <c r="K91" s="165"/>
      <c r="L91" s="170"/>
      <c r="M91" s="171"/>
      <c r="N91" s="172"/>
      <c r="O91" s="172"/>
      <c r="P91" s="173">
        <f>P92+P124+P144+P152</f>
        <v>0</v>
      </c>
      <c r="Q91" s="172"/>
      <c r="R91" s="173">
        <f>R92+R124+R144+R152</f>
        <v>6.427148999999999</v>
      </c>
      <c r="S91" s="172"/>
      <c r="T91" s="174">
        <f>T92+T124+T144+T152</f>
        <v>24.039196</v>
      </c>
      <c r="AR91" s="175" t="s">
        <v>22</v>
      </c>
      <c r="AT91" s="176" t="s">
        <v>70</v>
      </c>
      <c r="AU91" s="176" t="s">
        <v>71</v>
      </c>
      <c r="AY91" s="175" t="s">
        <v>125</v>
      </c>
      <c r="BK91" s="177">
        <f>BK92+BK124+BK144+BK152</f>
        <v>0</v>
      </c>
    </row>
    <row r="92" spans="2:63" s="10" customFormat="1" ht="19.9" customHeight="1">
      <c r="B92" s="164"/>
      <c r="C92" s="165"/>
      <c r="D92" s="178" t="s">
        <v>70</v>
      </c>
      <c r="E92" s="179" t="s">
        <v>126</v>
      </c>
      <c r="F92" s="179" t="s">
        <v>127</v>
      </c>
      <c r="G92" s="165"/>
      <c r="H92" s="165"/>
      <c r="I92" s="168"/>
      <c r="J92" s="180">
        <f>BK92</f>
        <v>0</v>
      </c>
      <c r="K92" s="165"/>
      <c r="L92" s="170"/>
      <c r="M92" s="171"/>
      <c r="N92" s="172"/>
      <c r="O92" s="172"/>
      <c r="P92" s="173">
        <f>SUM(P93:P123)</f>
        <v>0</v>
      </c>
      <c r="Q92" s="172"/>
      <c r="R92" s="173">
        <f>SUM(R93:R123)</f>
        <v>6.389708999999999</v>
      </c>
      <c r="S92" s="172"/>
      <c r="T92" s="174">
        <f>SUM(T93:T123)</f>
        <v>0</v>
      </c>
      <c r="AR92" s="175" t="s">
        <v>22</v>
      </c>
      <c r="AT92" s="176" t="s">
        <v>70</v>
      </c>
      <c r="AU92" s="176" t="s">
        <v>22</v>
      </c>
      <c r="AY92" s="175" t="s">
        <v>125</v>
      </c>
      <c r="BK92" s="177">
        <f>SUM(BK93:BK123)</f>
        <v>0</v>
      </c>
    </row>
    <row r="93" spans="2:65" s="1" customFormat="1" ht="22.5" customHeight="1">
      <c r="B93" s="33"/>
      <c r="C93" s="181" t="s">
        <v>22</v>
      </c>
      <c r="D93" s="181" t="s">
        <v>128</v>
      </c>
      <c r="E93" s="182" t="s">
        <v>129</v>
      </c>
      <c r="F93" s="183" t="s">
        <v>130</v>
      </c>
      <c r="G93" s="184" t="s">
        <v>131</v>
      </c>
      <c r="H93" s="185">
        <v>28.5</v>
      </c>
      <c r="I93" s="186"/>
      <c r="J93" s="187">
        <f>ROUND(I93*H93,2)</f>
        <v>0</v>
      </c>
      <c r="K93" s="183" t="s">
        <v>132</v>
      </c>
      <c r="L93" s="53"/>
      <c r="M93" s="188" t="s">
        <v>20</v>
      </c>
      <c r="N93" s="189" t="s">
        <v>42</v>
      </c>
      <c r="O93" s="34"/>
      <c r="P93" s="190">
        <f>O93*H93</f>
        <v>0</v>
      </c>
      <c r="Q93" s="190">
        <v>0.03358</v>
      </c>
      <c r="R93" s="190">
        <f>Q93*H93</f>
        <v>0.9570299999999999</v>
      </c>
      <c r="S93" s="190">
        <v>0</v>
      </c>
      <c r="T93" s="191">
        <f>S93*H93</f>
        <v>0</v>
      </c>
      <c r="AR93" s="16" t="s">
        <v>133</v>
      </c>
      <c r="AT93" s="16" t="s">
        <v>128</v>
      </c>
      <c r="AU93" s="16" t="s">
        <v>79</v>
      </c>
      <c r="AY93" s="16" t="s">
        <v>125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6" t="s">
        <v>22</v>
      </c>
      <c r="BK93" s="192">
        <f>ROUND(I93*H93,2)</f>
        <v>0</v>
      </c>
      <c r="BL93" s="16" t="s">
        <v>133</v>
      </c>
      <c r="BM93" s="16" t="s">
        <v>134</v>
      </c>
    </row>
    <row r="94" spans="2:51" s="11" customFormat="1" ht="13.5">
      <c r="B94" s="193"/>
      <c r="C94" s="194"/>
      <c r="D94" s="195" t="s">
        <v>135</v>
      </c>
      <c r="E94" s="196" t="s">
        <v>20</v>
      </c>
      <c r="F94" s="197" t="s">
        <v>136</v>
      </c>
      <c r="G94" s="194"/>
      <c r="H94" s="198">
        <v>28.5</v>
      </c>
      <c r="I94" s="199"/>
      <c r="J94" s="194"/>
      <c r="K94" s="194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135</v>
      </c>
      <c r="AU94" s="204" t="s">
        <v>79</v>
      </c>
      <c r="AV94" s="11" t="s">
        <v>79</v>
      </c>
      <c r="AW94" s="11" t="s">
        <v>35</v>
      </c>
      <c r="AX94" s="11" t="s">
        <v>22</v>
      </c>
      <c r="AY94" s="204" t="s">
        <v>125</v>
      </c>
    </row>
    <row r="95" spans="2:65" s="1" customFormat="1" ht="31.5" customHeight="1">
      <c r="B95" s="33"/>
      <c r="C95" s="181" t="s">
        <v>79</v>
      </c>
      <c r="D95" s="181" t="s">
        <v>128</v>
      </c>
      <c r="E95" s="182" t="s">
        <v>137</v>
      </c>
      <c r="F95" s="183" t="s">
        <v>138</v>
      </c>
      <c r="G95" s="184" t="s">
        <v>139</v>
      </c>
      <c r="H95" s="185">
        <v>593.88</v>
      </c>
      <c r="I95" s="186"/>
      <c r="J95" s="187">
        <f>ROUND(I95*H95,2)</f>
        <v>0</v>
      </c>
      <c r="K95" s="183" t="s">
        <v>20</v>
      </c>
      <c r="L95" s="53"/>
      <c r="M95" s="188" t="s">
        <v>20</v>
      </c>
      <c r="N95" s="189" t="s">
        <v>42</v>
      </c>
      <c r="O95" s="34"/>
      <c r="P95" s="190">
        <f>O95*H95</f>
        <v>0</v>
      </c>
      <c r="Q95" s="190">
        <v>0.0068</v>
      </c>
      <c r="R95" s="190">
        <f>Q95*H95</f>
        <v>4.038384</v>
      </c>
      <c r="S95" s="190">
        <v>0</v>
      </c>
      <c r="T95" s="191">
        <f>S95*H95</f>
        <v>0</v>
      </c>
      <c r="AR95" s="16" t="s">
        <v>133</v>
      </c>
      <c r="AT95" s="16" t="s">
        <v>128</v>
      </c>
      <c r="AU95" s="16" t="s">
        <v>79</v>
      </c>
      <c r="AY95" s="16" t="s">
        <v>125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6" t="s">
        <v>22</v>
      </c>
      <c r="BK95" s="192">
        <f>ROUND(I95*H95,2)</f>
        <v>0</v>
      </c>
      <c r="BL95" s="16" t="s">
        <v>133</v>
      </c>
      <c r="BM95" s="16" t="s">
        <v>140</v>
      </c>
    </row>
    <row r="96" spans="2:51" s="11" customFormat="1" ht="13.5">
      <c r="B96" s="193"/>
      <c r="C96" s="194"/>
      <c r="D96" s="205" t="s">
        <v>135</v>
      </c>
      <c r="E96" s="206" t="s">
        <v>20</v>
      </c>
      <c r="F96" s="207" t="s">
        <v>141</v>
      </c>
      <c r="G96" s="194"/>
      <c r="H96" s="208">
        <v>7.2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135</v>
      </c>
      <c r="AU96" s="204" t="s">
        <v>79</v>
      </c>
      <c r="AV96" s="11" t="s">
        <v>79</v>
      </c>
      <c r="AW96" s="11" t="s">
        <v>35</v>
      </c>
      <c r="AX96" s="11" t="s">
        <v>71</v>
      </c>
      <c r="AY96" s="204" t="s">
        <v>125</v>
      </c>
    </row>
    <row r="97" spans="2:51" s="11" customFormat="1" ht="13.5">
      <c r="B97" s="193"/>
      <c r="C97" s="194"/>
      <c r="D97" s="205" t="s">
        <v>135</v>
      </c>
      <c r="E97" s="206" t="s">
        <v>20</v>
      </c>
      <c r="F97" s="207" t="s">
        <v>142</v>
      </c>
      <c r="G97" s="194"/>
      <c r="H97" s="208">
        <v>8.4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135</v>
      </c>
      <c r="AU97" s="204" t="s">
        <v>79</v>
      </c>
      <c r="AV97" s="11" t="s">
        <v>79</v>
      </c>
      <c r="AW97" s="11" t="s">
        <v>35</v>
      </c>
      <c r="AX97" s="11" t="s">
        <v>71</v>
      </c>
      <c r="AY97" s="204" t="s">
        <v>125</v>
      </c>
    </row>
    <row r="98" spans="2:51" s="11" customFormat="1" ht="13.5">
      <c r="B98" s="193"/>
      <c r="C98" s="194"/>
      <c r="D98" s="205" t="s">
        <v>135</v>
      </c>
      <c r="E98" s="206" t="s">
        <v>20</v>
      </c>
      <c r="F98" s="207" t="s">
        <v>143</v>
      </c>
      <c r="G98" s="194"/>
      <c r="H98" s="208">
        <v>40.48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135</v>
      </c>
      <c r="AU98" s="204" t="s">
        <v>79</v>
      </c>
      <c r="AV98" s="11" t="s">
        <v>79</v>
      </c>
      <c r="AW98" s="11" t="s">
        <v>35</v>
      </c>
      <c r="AX98" s="11" t="s">
        <v>71</v>
      </c>
      <c r="AY98" s="204" t="s">
        <v>125</v>
      </c>
    </row>
    <row r="99" spans="2:51" s="11" customFormat="1" ht="13.5">
      <c r="B99" s="193"/>
      <c r="C99" s="194"/>
      <c r="D99" s="205" t="s">
        <v>135</v>
      </c>
      <c r="E99" s="206" t="s">
        <v>20</v>
      </c>
      <c r="F99" s="207" t="s">
        <v>144</v>
      </c>
      <c r="G99" s="194"/>
      <c r="H99" s="208">
        <v>90.6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135</v>
      </c>
      <c r="AU99" s="204" t="s">
        <v>79</v>
      </c>
      <c r="AV99" s="11" t="s">
        <v>79</v>
      </c>
      <c r="AW99" s="11" t="s">
        <v>35</v>
      </c>
      <c r="AX99" s="11" t="s">
        <v>71</v>
      </c>
      <c r="AY99" s="204" t="s">
        <v>125</v>
      </c>
    </row>
    <row r="100" spans="2:51" s="11" customFormat="1" ht="13.5">
      <c r="B100" s="193"/>
      <c r="C100" s="194"/>
      <c r="D100" s="205" t="s">
        <v>135</v>
      </c>
      <c r="E100" s="206" t="s">
        <v>20</v>
      </c>
      <c r="F100" s="207" t="s">
        <v>145</v>
      </c>
      <c r="G100" s="194"/>
      <c r="H100" s="208">
        <v>447.2</v>
      </c>
      <c r="I100" s="199"/>
      <c r="J100" s="194"/>
      <c r="K100" s="194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135</v>
      </c>
      <c r="AU100" s="204" t="s">
        <v>79</v>
      </c>
      <c r="AV100" s="11" t="s">
        <v>79</v>
      </c>
      <c r="AW100" s="11" t="s">
        <v>35</v>
      </c>
      <c r="AX100" s="11" t="s">
        <v>71</v>
      </c>
      <c r="AY100" s="204" t="s">
        <v>125</v>
      </c>
    </row>
    <row r="101" spans="2:51" s="12" customFormat="1" ht="13.5">
      <c r="B101" s="209"/>
      <c r="C101" s="210"/>
      <c r="D101" s="195" t="s">
        <v>135</v>
      </c>
      <c r="E101" s="211" t="s">
        <v>20</v>
      </c>
      <c r="F101" s="212" t="s">
        <v>146</v>
      </c>
      <c r="G101" s="210"/>
      <c r="H101" s="213">
        <v>593.88</v>
      </c>
      <c r="I101" s="214"/>
      <c r="J101" s="210"/>
      <c r="K101" s="210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135</v>
      </c>
      <c r="AU101" s="219" t="s">
        <v>79</v>
      </c>
      <c r="AV101" s="12" t="s">
        <v>133</v>
      </c>
      <c r="AW101" s="12" t="s">
        <v>35</v>
      </c>
      <c r="AX101" s="12" t="s">
        <v>22</v>
      </c>
      <c r="AY101" s="219" t="s">
        <v>125</v>
      </c>
    </row>
    <row r="102" spans="2:65" s="1" customFormat="1" ht="22.5" customHeight="1">
      <c r="B102" s="33"/>
      <c r="C102" s="181" t="s">
        <v>147</v>
      </c>
      <c r="D102" s="181" t="s">
        <v>128</v>
      </c>
      <c r="E102" s="182" t="s">
        <v>148</v>
      </c>
      <c r="F102" s="183" t="s">
        <v>149</v>
      </c>
      <c r="G102" s="184" t="s">
        <v>139</v>
      </c>
      <c r="H102" s="185">
        <v>296.94</v>
      </c>
      <c r="I102" s="186"/>
      <c r="J102" s="187">
        <f>ROUND(I102*H102,2)</f>
        <v>0</v>
      </c>
      <c r="K102" s="183" t="s">
        <v>132</v>
      </c>
      <c r="L102" s="53"/>
      <c r="M102" s="188" t="s">
        <v>20</v>
      </c>
      <c r="N102" s="189" t="s">
        <v>42</v>
      </c>
      <c r="O102" s="34"/>
      <c r="P102" s="190">
        <f>O102*H102</f>
        <v>0</v>
      </c>
      <c r="Q102" s="190">
        <v>0.0015</v>
      </c>
      <c r="R102" s="190">
        <f>Q102*H102</f>
        <v>0.44541000000000003</v>
      </c>
      <c r="S102" s="190">
        <v>0</v>
      </c>
      <c r="T102" s="191">
        <f>S102*H102</f>
        <v>0</v>
      </c>
      <c r="AR102" s="16" t="s">
        <v>133</v>
      </c>
      <c r="AT102" s="16" t="s">
        <v>128</v>
      </c>
      <c r="AU102" s="16" t="s">
        <v>79</v>
      </c>
      <c r="AY102" s="16" t="s">
        <v>125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6" t="s">
        <v>22</v>
      </c>
      <c r="BK102" s="192">
        <f>ROUND(I102*H102,2)</f>
        <v>0</v>
      </c>
      <c r="BL102" s="16" t="s">
        <v>133</v>
      </c>
      <c r="BM102" s="16" t="s">
        <v>150</v>
      </c>
    </row>
    <row r="103" spans="2:51" s="11" customFormat="1" ht="13.5">
      <c r="B103" s="193"/>
      <c r="C103" s="194"/>
      <c r="D103" s="205" t="s">
        <v>135</v>
      </c>
      <c r="E103" s="206" t="s">
        <v>20</v>
      </c>
      <c r="F103" s="207" t="s">
        <v>151</v>
      </c>
      <c r="G103" s="194"/>
      <c r="H103" s="208">
        <v>3.6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135</v>
      </c>
      <c r="AU103" s="204" t="s">
        <v>79</v>
      </c>
      <c r="AV103" s="11" t="s">
        <v>79</v>
      </c>
      <c r="AW103" s="11" t="s">
        <v>35</v>
      </c>
      <c r="AX103" s="11" t="s">
        <v>71</v>
      </c>
      <c r="AY103" s="204" t="s">
        <v>125</v>
      </c>
    </row>
    <row r="104" spans="2:51" s="11" customFormat="1" ht="13.5">
      <c r="B104" s="193"/>
      <c r="C104" s="194"/>
      <c r="D104" s="205" t="s">
        <v>135</v>
      </c>
      <c r="E104" s="206" t="s">
        <v>20</v>
      </c>
      <c r="F104" s="207" t="s">
        <v>152</v>
      </c>
      <c r="G104" s="194"/>
      <c r="H104" s="208">
        <v>4.2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135</v>
      </c>
      <c r="AU104" s="204" t="s">
        <v>79</v>
      </c>
      <c r="AV104" s="11" t="s">
        <v>79</v>
      </c>
      <c r="AW104" s="11" t="s">
        <v>35</v>
      </c>
      <c r="AX104" s="11" t="s">
        <v>71</v>
      </c>
      <c r="AY104" s="204" t="s">
        <v>125</v>
      </c>
    </row>
    <row r="105" spans="2:51" s="11" customFormat="1" ht="13.5">
      <c r="B105" s="193"/>
      <c r="C105" s="194"/>
      <c r="D105" s="205" t="s">
        <v>135</v>
      </c>
      <c r="E105" s="206" t="s">
        <v>20</v>
      </c>
      <c r="F105" s="207" t="s">
        <v>153</v>
      </c>
      <c r="G105" s="194"/>
      <c r="H105" s="208">
        <v>20.24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135</v>
      </c>
      <c r="AU105" s="204" t="s">
        <v>79</v>
      </c>
      <c r="AV105" s="11" t="s">
        <v>79</v>
      </c>
      <c r="AW105" s="11" t="s">
        <v>35</v>
      </c>
      <c r="AX105" s="11" t="s">
        <v>71</v>
      </c>
      <c r="AY105" s="204" t="s">
        <v>125</v>
      </c>
    </row>
    <row r="106" spans="2:51" s="11" customFormat="1" ht="13.5">
      <c r="B106" s="193"/>
      <c r="C106" s="194"/>
      <c r="D106" s="205" t="s">
        <v>135</v>
      </c>
      <c r="E106" s="206" t="s">
        <v>20</v>
      </c>
      <c r="F106" s="207" t="s">
        <v>154</v>
      </c>
      <c r="G106" s="194"/>
      <c r="H106" s="208">
        <v>45.3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135</v>
      </c>
      <c r="AU106" s="204" t="s">
        <v>79</v>
      </c>
      <c r="AV106" s="11" t="s">
        <v>79</v>
      </c>
      <c r="AW106" s="11" t="s">
        <v>35</v>
      </c>
      <c r="AX106" s="11" t="s">
        <v>71</v>
      </c>
      <c r="AY106" s="204" t="s">
        <v>125</v>
      </c>
    </row>
    <row r="107" spans="2:51" s="11" customFormat="1" ht="13.5">
      <c r="B107" s="193"/>
      <c r="C107" s="194"/>
      <c r="D107" s="205" t="s">
        <v>135</v>
      </c>
      <c r="E107" s="206" t="s">
        <v>20</v>
      </c>
      <c r="F107" s="207" t="s">
        <v>155</v>
      </c>
      <c r="G107" s="194"/>
      <c r="H107" s="208">
        <v>223.6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135</v>
      </c>
      <c r="AU107" s="204" t="s">
        <v>79</v>
      </c>
      <c r="AV107" s="11" t="s">
        <v>79</v>
      </c>
      <c r="AW107" s="11" t="s">
        <v>35</v>
      </c>
      <c r="AX107" s="11" t="s">
        <v>71</v>
      </c>
      <c r="AY107" s="204" t="s">
        <v>125</v>
      </c>
    </row>
    <row r="108" spans="2:51" s="12" customFormat="1" ht="13.5">
      <c r="B108" s="209"/>
      <c r="C108" s="210"/>
      <c r="D108" s="195" t="s">
        <v>135</v>
      </c>
      <c r="E108" s="211" t="s">
        <v>20</v>
      </c>
      <c r="F108" s="212" t="s">
        <v>146</v>
      </c>
      <c r="G108" s="210"/>
      <c r="H108" s="213">
        <v>296.94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135</v>
      </c>
      <c r="AU108" s="219" t="s">
        <v>79</v>
      </c>
      <c r="AV108" s="12" t="s">
        <v>133</v>
      </c>
      <c r="AW108" s="12" t="s">
        <v>35</v>
      </c>
      <c r="AX108" s="12" t="s">
        <v>22</v>
      </c>
      <c r="AY108" s="219" t="s">
        <v>125</v>
      </c>
    </row>
    <row r="109" spans="2:65" s="1" customFormat="1" ht="22.5" customHeight="1">
      <c r="B109" s="33"/>
      <c r="C109" s="181" t="s">
        <v>133</v>
      </c>
      <c r="D109" s="181" t="s">
        <v>128</v>
      </c>
      <c r="E109" s="182" t="s">
        <v>156</v>
      </c>
      <c r="F109" s="183" t="s">
        <v>157</v>
      </c>
      <c r="G109" s="184" t="s">
        <v>131</v>
      </c>
      <c r="H109" s="185">
        <v>7</v>
      </c>
      <c r="I109" s="186"/>
      <c r="J109" s="187">
        <f>ROUND(I109*H109,2)</f>
        <v>0</v>
      </c>
      <c r="K109" s="183" t="s">
        <v>132</v>
      </c>
      <c r="L109" s="53"/>
      <c r="M109" s="188" t="s">
        <v>20</v>
      </c>
      <c r="N109" s="189" t="s">
        <v>42</v>
      </c>
      <c r="O109" s="34"/>
      <c r="P109" s="190">
        <f>O109*H109</f>
        <v>0</v>
      </c>
      <c r="Q109" s="190">
        <v>0.04218</v>
      </c>
      <c r="R109" s="190">
        <f>Q109*H109</f>
        <v>0.29526</v>
      </c>
      <c r="S109" s="190">
        <v>0</v>
      </c>
      <c r="T109" s="191">
        <f>S109*H109</f>
        <v>0</v>
      </c>
      <c r="AR109" s="16" t="s">
        <v>133</v>
      </c>
      <c r="AT109" s="16" t="s">
        <v>128</v>
      </c>
      <c r="AU109" s="16" t="s">
        <v>79</v>
      </c>
      <c r="AY109" s="16" t="s">
        <v>125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6" t="s">
        <v>22</v>
      </c>
      <c r="BK109" s="192">
        <f>ROUND(I109*H109,2)</f>
        <v>0</v>
      </c>
      <c r="BL109" s="16" t="s">
        <v>133</v>
      </c>
      <c r="BM109" s="16" t="s">
        <v>158</v>
      </c>
    </row>
    <row r="110" spans="2:65" s="1" customFormat="1" ht="31.5" customHeight="1">
      <c r="B110" s="33"/>
      <c r="C110" s="181" t="s">
        <v>159</v>
      </c>
      <c r="D110" s="181" t="s">
        <v>128</v>
      </c>
      <c r="E110" s="182" t="s">
        <v>160</v>
      </c>
      <c r="F110" s="183" t="s">
        <v>161</v>
      </c>
      <c r="G110" s="184" t="s">
        <v>139</v>
      </c>
      <c r="H110" s="185">
        <v>142.5</v>
      </c>
      <c r="I110" s="186"/>
      <c r="J110" s="187">
        <f>ROUND(I110*H110,2)</f>
        <v>0</v>
      </c>
      <c r="K110" s="183" t="s">
        <v>132</v>
      </c>
      <c r="L110" s="53"/>
      <c r="M110" s="188" t="s">
        <v>20</v>
      </c>
      <c r="N110" s="189" t="s">
        <v>42</v>
      </c>
      <c r="O110" s="34"/>
      <c r="P110" s="190">
        <f>O110*H110</f>
        <v>0</v>
      </c>
      <c r="Q110" s="190">
        <v>0.00168</v>
      </c>
      <c r="R110" s="190">
        <f>Q110*H110</f>
        <v>0.2394</v>
      </c>
      <c r="S110" s="190">
        <v>0</v>
      </c>
      <c r="T110" s="191">
        <f>S110*H110</f>
        <v>0</v>
      </c>
      <c r="AR110" s="16" t="s">
        <v>133</v>
      </c>
      <c r="AT110" s="16" t="s">
        <v>128</v>
      </c>
      <c r="AU110" s="16" t="s">
        <v>79</v>
      </c>
      <c r="AY110" s="16" t="s">
        <v>125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6" t="s">
        <v>22</v>
      </c>
      <c r="BK110" s="192">
        <f>ROUND(I110*H110,2)</f>
        <v>0</v>
      </c>
      <c r="BL110" s="16" t="s">
        <v>133</v>
      </c>
      <c r="BM110" s="16" t="s">
        <v>162</v>
      </c>
    </row>
    <row r="111" spans="2:51" s="11" customFormat="1" ht="13.5">
      <c r="B111" s="193"/>
      <c r="C111" s="194"/>
      <c r="D111" s="205" t="s">
        <v>135</v>
      </c>
      <c r="E111" s="206" t="s">
        <v>20</v>
      </c>
      <c r="F111" s="207" t="s">
        <v>163</v>
      </c>
      <c r="G111" s="194"/>
      <c r="H111" s="208">
        <v>33.72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135</v>
      </c>
      <c r="AU111" s="204" t="s">
        <v>79</v>
      </c>
      <c r="AV111" s="11" t="s">
        <v>79</v>
      </c>
      <c r="AW111" s="11" t="s">
        <v>35</v>
      </c>
      <c r="AX111" s="11" t="s">
        <v>71</v>
      </c>
      <c r="AY111" s="204" t="s">
        <v>125</v>
      </c>
    </row>
    <row r="112" spans="2:51" s="11" customFormat="1" ht="13.5">
      <c r="B112" s="193"/>
      <c r="C112" s="194"/>
      <c r="D112" s="205" t="s">
        <v>135</v>
      </c>
      <c r="E112" s="206" t="s">
        <v>20</v>
      </c>
      <c r="F112" s="207" t="s">
        <v>164</v>
      </c>
      <c r="G112" s="194"/>
      <c r="H112" s="208">
        <v>108.78</v>
      </c>
      <c r="I112" s="199"/>
      <c r="J112" s="194"/>
      <c r="K112" s="194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135</v>
      </c>
      <c r="AU112" s="204" t="s">
        <v>79</v>
      </c>
      <c r="AV112" s="11" t="s">
        <v>79</v>
      </c>
      <c r="AW112" s="11" t="s">
        <v>35</v>
      </c>
      <c r="AX112" s="11" t="s">
        <v>71</v>
      </c>
      <c r="AY112" s="204" t="s">
        <v>125</v>
      </c>
    </row>
    <row r="113" spans="2:51" s="12" customFormat="1" ht="13.5">
      <c r="B113" s="209"/>
      <c r="C113" s="210"/>
      <c r="D113" s="195" t="s">
        <v>135</v>
      </c>
      <c r="E113" s="211" t="s">
        <v>20</v>
      </c>
      <c r="F113" s="212" t="s">
        <v>146</v>
      </c>
      <c r="G113" s="210"/>
      <c r="H113" s="213">
        <v>142.5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135</v>
      </c>
      <c r="AU113" s="219" t="s">
        <v>79</v>
      </c>
      <c r="AV113" s="12" t="s">
        <v>133</v>
      </c>
      <c r="AW113" s="12" t="s">
        <v>35</v>
      </c>
      <c r="AX113" s="12" t="s">
        <v>22</v>
      </c>
      <c r="AY113" s="219" t="s">
        <v>125</v>
      </c>
    </row>
    <row r="114" spans="2:65" s="1" customFormat="1" ht="22.5" customHeight="1">
      <c r="B114" s="33"/>
      <c r="C114" s="220" t="s">
        <v>126</v>
      </c>
      <c r="D114" s="220" t="s">
        <v>165</v>
      </c>
      <c r="E114" s="221" t="s">
        <v>166</v>
      </c>
      <c r="F114" s="222" t="s">
        <v>167</v>
      </c>
      <c r="G114" s="223" t="s">
        <v>168</v>
      </c>
      <c r="H114" s="224">
        <v>5.985</v>
      </c>
      <c r="I114" s="225"/>
      <c r="J114" s="226">
        <f>ROUND(I114*H114,2)</f>
        <v>0</v>
      </c>
      <c r="K114" s="222" t="s">
        <v>132</v>
      </c>
      <c r="L114" s="227"/>
      <c r="M114" s="228" t="s">
        <v>20</v>
      </c>
      <c r="N114" s="229" t="s">
        <v>42</v>
      </c>
      <c r="O114" s="34"/>
      <c r="P114" s="190">
        <f>O114*H114</f>
        <v>0</v>
      </c>
      <c r="Q114" s="190">
        <v>0.032</v>
      </c>
      <c r="R114" s="190">
        <f>Q114*H114</f>
        <v>0.19152000000000002</v>
      </c>
      <c r="S114" s="190">
        <v>0</v>
      </c>
      <c r="T114" s="191">
        <f>S114*H114</f>
        <v>0</v>
      </c>
      <c r="AR114" s="16" t="s">
        <v>169</v>
      </c>
      <c r="AT114" s="16" t="s">
        <v>165</v>
      </c>
      <c r="AU114" s="16" t="s">
        <v>79</v>
      </c>
      <c r="AY114" s="16" t="s">
        <v>125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6" t="s">
        <v>22</v>
      </c>
      <c r="BK114" s="192">
        <f>ROUND(I114*H114,2)</f>
        <v>0</v>
      </c>
      <c r="BL114" s="16" t="s">
        <v>133</v>
      </c>
      <c r="BM114" s="16" t="s">
        <v>170</v>
      </c>
    </row>
    <row r="115" spans="2:47" s="1" customFormat="1" ht="27">
      <c r="B115" s="33"/>
      <c r="C115" s="55"/>
      <c r="D115" s="205" t="s">
        <v>171</v>
      </c>
      <c r="E115" s="55"/>
      <c r="F115" s="230" t="s">
        <v>172</v>
      </c>
      <c r="G115" s="55"/>
      <c r="H115" s="55"/>
      <c r="I115" s="151"/>
      <c r="J115" s="55"/>
      <c r="K115" s="55"/>
      <c r="L115" s="53"/>
      <c r="M115" s="70"/>
      <c r="N115" s="34"/>
      <c r="O115" s="34"/>
      <c r="P115" s="34"/>
      <c r="Q115" s="34"/>
      <c r="R115" s="34"/>
      <c r="S115" s="34"/>
      <c r="T115" s="71"/>
      <c r="AT115" s="16" t="s">
        <v>171</v>
      </c>
      <c r="AU115" s="16" t="s">
        <v>79</v>
      </c>
    </row>
    <row r="116" spans="2:51" s="11" customFormat="1" ht="13.5">
      <c r="B116" s="193"/>
      <c r="C116" s="194"/>
      <c r="D116" s="195" t="s">
        <v>135</v>
      </c>
      <c r="E116" s="196" t="s">
        <v>20</v>
      </c>
      <c r="F116" s="197" t="s">
        <v>173</v>
      </c>
      <c r="G116" s="194"/>
      <c r="H116" s="198">
        <v>5.985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135</v>
      </c>
      <c r="AU116" s="204" t="s">
        <v>79</v>
      </c>
      <c r="AV116" s="11" t="s">
        <v>79</v>
      </c>
      <c r="AW116" s="11" t="s">
        <v>35</v>
      </c>
      <c r="AX116" s="11" t="s">
        <v>22</v>
      </c>
      <c r="AY116" s="204" t="s">
        <v>125</v>
      </c>
    </row>
    <row r="117" spans="2:65" s="1" customFormat="1" ht="22.5" customHeight="1">
      <c r="B117" s="33"/>
      <c r="C117" s="181" t="s">
        <v>174</v>
      </c>
      <c r="D117" s="181" t="s">
        <v>128</v>
      </c>
      <c r="E117" s="182" t="s">
        <v>175</v>
      </c>
      <c r="F117" s="183" t="s">
        <v>176</v>
      </c>
      <c r="G117" s="184" t="s">
        <v>139</v>
      </c>
      <c r="H117" s="185">
        <v>296.94</v>
      </c>
      <c r="I117" s="186"/>
      <c r="J117" s="187">
        <f>ROUND(I117*H117,2)</f>
        <v>0</v>
      </c>
      <c r="K117" s="183" t="s">
        <v>20</v>
      </c>
      <c r="L117" s="53"/>
      <c r="M117" s="188" t="s">
        <v>20</v>
      </c>
      <c r="N117" s="189" t="s">
        <v>42</v>
      </c>
      <c r="O117" s="34"/>
      <c r="P117" s="190">
        <f>O117*H117</f>
        <v>0</v>
      </c>
      <c r="Q117" s="190">
        <v>0.00075</v>
      </c>
      <c r="R117" s="190">
        <f>Q117*H117</f>
        <v>0.22270500000000001</v>
      </c>
      <c r="S117" s="190">
        <v>0</v>
      </c>
      <c r="T117" s="191">
        <f>S117*H117</f>
        <v>0</v>
      </c>
      <c r="AR117" s="16" t="s">
        <v>133</v>
      </c>
      <c r="AT117" s="16" t="s">
        <v>128</v>
      </c>
      <c r="AU117" s="16" t="s">
        <v>79</v>
      </c>
      <c r="AY117" s="16" t="s">
        <v>125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6" t="s">
        <v>22</v>
      </c>
      <c r="BK117" s="192">
        <f>ROUND(I117*H117,2)</f>
        <v>0</v>
      </c>
      <c r="BL117" s="16" t="s">
        <v>133</v>
      </c>
      <c r="BM117" s="16" t="s">
        <v>177</v>
      </c>
    </row>
    <row r="118" spans="2:51" s="11" customFormat="1" ht="13.5">
      <c r="B118" s="193"/>
      <c r="C118" s="194"/>
      <c r="D118" s="205" t="s">
        <v>135</v>
      </c>
      <c r="E118" s="206" t="s">
        <v>20</v>
      </c>
      <c r="F118" s="207" t="s">
        <v>151</v>
      </c>
      <c r="G118" s="194"/>
      <c r="H118" s="208">
        <v>3.6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135</v>
      </c>
      <c r="AU118" s="204" t="s">
        <v>79</v>
      </c>
      <c r="AV118" s="11" t="s">
        <v>79</v>
      </c>
      <c r="AW118" s="11" t="s">
        <v>35</v>
      </c>
      <c r="AX118" s="11" t="s">
        <v>71</v>
      </c>
      <c r="AY118" s="204" t="s">
        <v>125</v>
      </c>
    </row>
    <row r="119" spans="2:51" s="11" customFormat="1" ht="13.5">
      <c r="B119" s="193"/>
      <c r="C119" s="194"/>
      <c r="D119" s="205" t="s">
        <v>135</v>
      </c>
      <c r="E119" s="206" t="s">
        <v>20</v>
      </c>
      <c r="F119" s="207" t="s">
        <v>152</v>
      </c>
      <c r="G119" s="194"/>
      <c r="H119" s="208">
        <v>4.2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135</v>
      </c>
      <c r="AU119" s="204" t="s">
        <v>79</v>
      </c>
      <c r="AV119" s="11" t="s">
        <v>79</v>
      </c>
      <c r="AW119" s="11" t="s">
        <v>35</v>
      </c>
      <c r="AX119" s="11" t="s">
        <v>71</v>
      </c>
      <c r="AY119" s="204" t="s">
        <v>125</v>
      </c>
    </row>
    <row r="120" spans="2:51" s="11" customFormat="1" ht="13.5">
      <c r="B120" s="193"/>
      <c r="C120" s="194"/>
      <c r="D120" s="205" t="s">
        <v>135</v>
      </c>
      <c r="E120" s="206" t="s">
        <v>20</v>
      </c>
      <c r="F120" s="207" t="s">
        <v>153</v>
      </c>
      <c r="G120" s="194"/>
      <c r="H120" s="208">
        <v>20.24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135</v>
      </c>
      <c r="AU120" s="204" t="s">
        <v>79</v>
      </c>
      <c r="AV120" s="11" t="s">
        <v>79</v>
      </c>
      <c r="AW120" s="11" t="s">
        <v>35</v>
      </c>
      <c r="AX120" s="11" t="s">
        <v>71</v>
      </c>
      <c r="AY120" s="204" t="s">
        <v>125</v>
      </c>
    </row>
    <row r="121" spans="2:51" s="11" customFormat="1" ht="13.5">
      <c r="B121" s="193"/>
      <c r="C121" s="194"/>
      <c r="D121" s="205" t="s">
        <v>135</v>
      </c>
      <c r="E121" s="206" t="s">
        <v>20</v>
      </c>
      <c r="F121" s="207" t="s">
        <v>154</v>
      </c>
      <c r="G121" s="194"/>
      <c r="H121" s="208">
        <v>45.3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135</v>
      </c>
      <c r="AU121" s="204" t="s">
        <v>79</v>
      </c>
      <c r="AV121" s="11" t="s">
        <v>79</v>
      </c>
      <c r="AW121" s="11" t="s">
        <v>35</v>
      </c>
      <c r="AX121" s="11" t="s">
        <v>71</v>
      </c>
      <c r="AY121" s="204" t="s">
        <v>125</v>
      </c>
    </row>
    <row r="122" spans="2:51" s="11" customFormat="1" ht="13.5">
      <c r="B122" s="193"/>
      <c r="C122" s="194"/>
      <c r="D122" s="205" t="s">
        <v>135</v>
      </c>
      <c r="E122" s="206" t="s">
        <v>20</v>
      </c>
      <c r="F122" s="207" t="s">
        <v>155</v>
      </c>
      <c r="G122" s="194"/>
      <c r="H122" s="208">
        <v>223.6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135</v>
      </c>
      <c r="AU122" s="204" t="s">
        <v>79</v>
      </c>
      <c r="AV122" s="11" t="s">
        <v>79</v>
      </c>
      <c r="AW122" s="11" t="s">
        <v>35</v>
      </c>
      <c r="AX122" s="11" t="s">
        <v>71</v>
      </c>
      <c r="AY122" s="204" t="s">
        <v>125</v>
      </c>
    </row>
    <row r="123" spans="2:51" s="12" customFormat="1" ht="13.5">
      <c r="B123" s="209"/>
      <c r="C123" s="210"/>
      <c r="D123" s="205" t="s">
        <v>135</v>
      </c>
      <c r="E123" s="231" t="s">
        <v>20</v>
      </c>
      <c r="F123" s="232" t="s">
        <v>146</v>
      </c>
      <c r="G123" s="210"/>
      <c r="H123" s="233">
        <v>296.94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135</v>
      </c>
      <c r="AU123" s="219" t="s">
        <v>79</v>
      </c>
      <c r="AV123" s="12" t="s">
        <v>133</v>
      </c>
      <c r="AW123" s="12" t="s">
        <v>35</v>
      </c>
      <c r="AX123" s="12" t="s">
        <v>22</v>
      </c>
      <c r="AY123" s="219" t="s">
        <v>125</v>
      </c>
    </row>
    <row r="124" spans="2:63" s="10" customFormat="1" ht="29.85" customHeight="1">
      <c r="B124" s="164"/>
      <c r="C124" s="165"/>
      <c r="D124" s="178" t="s">
        <v>70</v>
      </c>
      <c r="E124" s="179" t="s">
        <v>178</v>
      </c>
      <c r="F124" s="179" t="s">
        <v>179</v>
      </c>
      <c r="G124" s="165"/>
      <c r="H124" s="165"/>
      <c r="I124" s="168"/>
      <c r="J124" s="180">
        <f>BK124</f>
        <v>0</v>
      </c>
      <c r="K124" s="165"/>
      <c r="L124" s="170"/>
      <c r="M124" s="171"/>
      <c r="N124" s="172"/>
      <c r="O124" s="172"/>
      <c r="P124" s="173">
        <f>SUM(P125:P143)</f>
        <v>0</v>
      </c>
      <c r="Q124" s="172"/>
      <c r="R124" s="173">
        <f>SUM(R125:R143)</f>
        <v>0.03744</v>
      </c>
      <c r="S124" s="172"/>
      <c r="T124" s="174">
        <f>SUM(T125:T143)</f>
        <v>24.039196</v>
      </c>
      <c r="AR124" s="175" t="s">
        <v>22</v>
      </c>
      <c r="AT124" s="176" t="s">
        <v>70</v>
      </c>
      <c r="AU124" s="176" t="s">
        <v>22</v>
      </c>
      <c r="AY124" s="175" t="s">
        <v>125</v>
      </c>
      <c r="BK124" s="177">
        <f>SUM(BK125:BK143)</f>
        <v>0</v>
      </c>
    </row>
    <row r="125" spans="2:65" s="1" customFormat="1" ht="31.5" customHeight="1">
      <c r="B125" s="33"/>
      <c r="C125" s="181" t="s">
        <v>169</v>
      </c>
      <c r="D125" s="181" t="s">
        <v>128</v>
      </c>
      <c r="E125" s="182" t="s">
        <v>180</v>
      </c>
      <c r="F125" s="183" t="s">
        <v>181</v>
      </c>
      <c r="G125" s="184" t="s">
        <v>131</v>
      </c>
      <c r="H125" s="185">
        <v>9</v>
      </c>
      <c r="I125" s="186"/>
      <c r="J125" s="187">
        <f>ROUND(I125*H125,2)</f>
        <v>0</v>
      </c>
      <c r="K125" s="183" t="s">
        <v>132</v>
      </c>
      <c r="L125" s="53"/>
      <c r="M125" s="188" t="s">
        <v>20</v>
      </c>
      <c r="N125" s="189" t="s">
        <v>42</v>
      </c>
      <c r="O125" s="34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16" t="s">
        <v>133</v>
      </c>
      <c r="AT125" s="16" t="s">
        <v>128</v>
      </c>
      <c r="AU125" s="16" t="s">
        <v>79</v>
      </c>
      <c r="AY125" s="16" t="s">
        <v>125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6" t="s">
        <v>22</v>
      </c>
      <c r="BK125" s="192">
        <f>ROUND(I125*H125,2)</f>
        <v>0</v>
      </c>
      <c r="BL125" s="16" t="s">
        <v>133</v>
      </c>
      <c r="BM125" s="16" t="s">
        <v>182</v>
      </c>
    </row>
    <row r="126" spans="2:65" s="1" customFormat="1" ht="31.5" customHeight="1">
      <c r="B126" s="33"/>
      <c r="C126" s="181" t="s">
        <v>178</v>
      </c>
      <c r="D126" s="181" t="s">
        <v>128</v>
      </c>
      <c r="E126" s="182" t="s">
        <v>183</v>
      </c>
      <c r="F126" s="183" t="s">
        <v>184</v>
      </c>
      <c r="G126" s="184" t="s">
        <v>131</v>
      </c>
      <c r="H126" s="185">
        <v>45</v>
      </c>
      <c r="I126" s="186"/>
      <c r="J126" s="187">
        <f>ROUND(I126*H126,2)</f>
        <v>0</v>
      </c>
      <c r="K126" s="183" t="s">
        <v>132</v>
      </c>
      <c r="L126" s="53"/>
      <c r="M126" s="188" t="s">
        <v>20</v>
      </c>
      <c r="N126" s="189" t="s">
        <v>42</v>
      </c>
      <c r="O126" s="34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AR126" s="16" t="s">
        <v>133</v>
      </c>
      <c r="AT126" s="16" t="s">
        <v>128</v>
      </c>
      <c r="AU126" s="16" t="s">
        <v>79</v>
      </c>
      <c r="AY126" s="16" t="s">
        <v>125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6" t="s">
        <v>22</v>
      </c>
      <c r="BK126" s="192">
        <f>ROUND(I126*H126,2)</f>
        <v>0</v>
      </c>
      <c r="BL126" s="16" t="s">
        <v>133</v>
      </c>
      <c r="BM126" s="16" t="s">
        <v>185</v>
      </c>
    </row>
    <row r="127" spans="2:65" s="1" customFormat="1" ht="31.5" customHeight="1">
      <c r="B127" s="33"/>
      <c r="C127" s="181" t="s">
        <v>186</v>
      </c>
      <c r="D127" s="181" t="s">
        <v>128</v>
      </c>
      <c r="E127" s="182" t="s">
        <v>187</v>
      </c>
      <c r="F127" s="183" t="s">
        <v>188</v>
      </c>
      <c r="G127" s="184" t="s">
        <v>131</v>
      </c>
      <c r="H127" s="185">
        <v>9</v>
      </c>
      <c r="I127" s="186"/>
      <c r="J127" s="187">
        <f>ROUND(I127*H127,2)</f>
        <v>0</v>
      </c>
      <c r="K127" s="183" t="s">
        <v>132</v>
      </c>
      <c r="L127" s="53"/>
      <c r="M127" s="188" t="s">
        <v>20</v>
      </c>
      <c r="N127" s="189" t="s">
        <v>42</v>
      </c>
      <c r="O127" s="34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AR127" s="16" t="s">
        <v>133</v>
      </c>
      <c r="AT127" s="16" t="s">
        <v>128</v>
      </c>
      <c r="AU127" s="16" t="s">
        <v>79</v>
      </c>
      <c r="AY127" s="16" t="s">
        <v>125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6" t="s">
        <v>22</v>
      </c>
      <c r="BK127" s="192">
        <f>ROUND(I127*H127,2)</f>
        <v>0</v>
      </c>
      <c r="BL127" s="16" t="s">
        <v>133</v>
      </c>
      <c r="BM127" s="16" t="s">
        <v>189</v>
      </c>
    </row>
    <row r="128" spans="2:65" s="1" customFormat="1" ht="22.5" customHeight="1">
      <c r="B128" s="33"/>
      <c r="C128" s="181" t="s">
        <v>190</v>
      </c>
      <c r="D128" s="181" t="s">
        <v>128</v>
      </c>
      <c r="E128" s="182" t="s">
        <v>191</v>
      </c>
      <c r="F128" s="183" t="s">
        <v>192</v>
      </c>
      <c r="G128" s="184" t="s">
        <v>131</v>
      </c>
      <c r="H128" s="185">
        <v>936</v>
      </c>
      <c r="I128" s="186"/>
      <c r="J128" s="187">
        <f>ROUND(I128*H128,2)</f>
        <v>0</v>
      </c>
      <c r="K128" s="183" t="s">
        <v>132</v>
      </c>
      <c r="L128" s="53"/>
      <c r="M128" s="188" t="s">
        <v>20</v>
      </c>
      <c r="N128" s="189" t="s">
        <v>42</v>
      </c>
      <c r="O128" s="34"/>
      <c r="P128" s="190">
        <f>O128*H128</f>
        <v>0</v>
      </c>
      <c r="Q128" s="190">
        <v>4E-05</v>
      </c>
      <c r="R128" s="190">
        <f>Q128*H128</f>
        <v>0.03744</v>
      </c>
      <c r="S128" s="190">
        <v>0</v>
      </c>
      <c r="T128" s="191">
        <f>S128*H128</f>
        <v>0</v>
      </c>
      <c r="AR128" s="16" t="s">
        <v>133</v>
      </c>
      <c r="AT128" s="16" t="s">
        <v>128</v>
      </c>
      <c r="AU128" s="16" t="s">
        <v>79</v>
      </c>
      <c r="AY128" s="16" t="s">
        <v>125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6" t="s">
        <v>22</v>
      </c>
      <c r="BK128" s="192">
        <f>ROUND(I128*H128,2)</f>
        <v>0</v>
      </c>
      <c r="BL128" s="16" t="s">
        <v>133</v>
      </c>
      <c r="BM128" s="16" t="s">
        <v>193</v>
      </c>
    </row>
    <row r="129" spans="2:51" s="11" customFormat="1" ht="13.5">
      <c r="B129" s="193"/>
      <c r="C129" s="194"/>
      <c r="D129" s="195" t="s">
        <v>135</v>
      </c>
      <c r="E129" s="196" t="s">
        <v>20</v>
      </c>
      <c r="F129" s="197" t="s">
        <v>194</v>
      </c>
      <c r="G129" s="194"/>
      <c r="H129" s="198">
        <v>936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135</v>
      </c>
      <c r="AU129" s="204" t="s">
        <v>79</v>
      </c>
      <c r="AV129" s="11" t="s">
        <v>79</v>
      </c>
      <c r="AW129" s="11" t="s">
        <v>35</v>
      </c>
      <c r="AX129" s="11" t="s">
        <v>22</v>
      </c>
      <c r="AY129" s="204" t="s">
        <v>125</v>
      </c>
    </row>
    <row r="130" spans="2:65" s="1" customFormat="1" ht="22.5" customHeight="1">
      <c r="B130" s="33"/>
      <c r="C130" s="181" t="s">
        <v>195</v>
      </c>
      <c r="D130" s="181" t="s">
        <v>128</v>
      </c>
      <c r="E130" s="182" t="s">
        <v>196</v>
      </c>
      <c r="F130" s="183" t="s">
        <v>197</v>
      </c>
      <c r="G130" s="184" t="s">
        <v>131</v>
      </c>
      <c r="H130" s="185">
        <v>1.487</v>
      </c>
      <c r="I130" s="186"/>
      <c r="J130" s="187">
        <f>ROUND(I130*H130,2)</f>
        <v>0</v>
      </c>
      <c r="K130" s="183" t="s">
        <v>132</v>
      </c>
      <c r="L130" s="53"/>
      <c r="M130" s="188" t="s">
        <v>20</v>
      </c>
      <c r="N130" s="189" t="s">
        <v>42</v>
      </c>
      <c r="O130" s="34"/>
      <c r="P130" s="190">
        <f>O130*H130</f>
        <v>0</v>
      </c>
      <c r="Q130" s="190">
        <v>0</v>
      </c>
      <c r="R130" s="190">
        <f>Q130*H130</f>
        <v>0</v>
      </c>
      <c r="S130" s="190">
        <v>0.055</v>
      </c>
      <c r="T130" s="191">
        <f>S130*H130</f>
        <v>0.08178500000000001</v>
      </c>
      <c r="AR130" s="16" t="s">
        <v>133</v>
      </c>
      <c r="AT130" s="16" t="s">
        <v>128</v>
      </c>
      <c r="AU130" s="16" t="s">
        <v>79</v>
      </c>
      <c r="AY130" s="16" t="s">
        <v>125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6" t="s">
        <v>22</v>
      </c>
      <c r="BK130" s="192">
        <f>ROUND(I130*H130,2)</f>
        <v>0</v>
      </c>
      <c r="BL130" s="16" t="s">
        <v>133</v>
      </c>
      <c r="BM130" s="16" t="s">
        <v>198</v>
      </c>
    </row>
    <row r="131" spans="2:51" s="11" customFormat="1" ht="13.5">
      <c r="B131" s="193"/>
      <c r="C131" s="194"/>
      <c r="D131" s="195" t="s">
        <v>135</v>
      </c>
      <c r="E131" s="196" t="s">
        <v>20</v>
      </c>
      <c r="F131" s="197" t="s">
        <v>199</v>
      </c>
      <c r="G131" s="194"/>
      <c r="H131" s="198">
        <v>1.487</v>
      </c>
      <c r="I131" s="199"/>
      <c r="J131" s="194"/>
      <c r="K131" s="194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135</v>
      </c>
      <c r="AU131" s="204" t="s">
        <v>79</v>
      </c>
      <c r="AV131" s="11" t="s">
        <v>79</v>
      </c>
      <c r="AW131" s="11" t="s">
        <v>35</v>
      </c>
      <c r="AX131" s="11" t="s">
        <v>22</v>
      </c>
      <c r="AY131" s="204" t="s">
        <v>125</v>
      </c>
    </row>
    <row r="132" spans="2:65" s="1" customFormat="1" ht="22.5" customHeight="1">
      <c r="B132" s="33"/>
      <c r="C132" s="181" t="s">
        <v>200</v>
      </c>
      <c r="D132" s="181" t="s">
        <v>128</v>
      </c>
      <c r="E132" s="182" t="s">
        <v>201</v>
      </c>
      <c r="F132" s="183" t="s">
        <v>202</v>
      </c>
      <c r="G132" s="184" t="s">
        <v>131</v>
      </c>
      <c r="H132" s="185">
        <v>0.8</v>
      </c>
      <c r="I132" s="186"/>
      <c r="J132" s="187">
        <f>ROUND(I132*H132,2)</f>
        <v>0</v>
      </c>
      <c r="K132" s="183" t="s">
        <v>132</v>
      </c>
      <c r="L132" s="53"/>
      <c r="M132" s="188" t="s">
        <v>20</v>
      </c>
      <c r="N132" s="189" t="s">
        <v>42</v>
      </c>
      <c r="O132" s="34"/>
      <c r="P132" s="190">
        <f>O132*H132</f>
        <v>0</v>
      </c>
      <c r="Q132" s="190">
        <v>0</v>
      </c>
      <c r="R132" s="190">
        <f>Q132*H132</f>
        <v>0</v>
      </c>
      <c r="S132" s="190">
        <v>0.041</v>
      </c>
      <c r="T132" s="191">
        <f>S132*H132</f>
        <v>0.0328</v>
      </c>
      <c r="AR132" s="16" t="s">
        <v>133</v>
      </c>
      <c r="AT132" s="16" t="s">
        <v>128</v>
      </c>
      <c r="AU132" s="16" t="s">
        <v>79</v>
      </c>
      <c r="AY132" s="16" t="s">
        <v>125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6" t="s">
        <v>22</v>
      </c>
      <c r="BK132" s="192">
        <f>ROUND(I132*H132,2)</f>
        <v>0</v>
      </c>
      <c r="BL132" s="16" t="s">
        <v>133</v>
      </c>
      <c r="BM132" s="16" t="s">
        <v>203</v>
      </c>
    </row>
    <row r="133" spans="2:51" s="11" customFormat="1" ht="13.5">
      <c r="B133" s="193"/>
      <c r="C133" s="194"/>
      <c r="D133" s="195" t="s">
        <v>135</v>
      </c>
      <c r="E133" s="196" t="s">
        <v>20</v>
      </c>
      <c r="F133" s="197" t="s">
        <v>204</v>
      </c>
      <c r="G133" s="194"/>
      <c r="H133" s="198">
        <v>0.8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135</v>
      </c>
      <c r="AU133" s="204" t="s">
        <v>79</v>
      </c>
      <c r="AV133" s="11" t="s">
        <v>79</v>
      </c>
      <c r="AW133" s="11" t="s">
        <v>35</v>
      </c>
      <c r="AX133" s="11" t="s">
        <v>22</v>
      </c>
      <c r="AY133" s="204" t="s">
        <v>125</v>
      </c>
    </row>
    <row r="134" spans="2:65" s="1" customFormat="1" ht="22.5" customHeight="1">
      <c r="B134" s="33"/>
      <c r="C134" s="181" t="s">
        <v>205</v>
      </c>
      <c r="D134" s="181" t="s">
        <v>128</v>
      </c>
      <c r="E134" s="182" t="s">
        <v>206</v>
      </c>
      <c r="F134" s="183" t="s">
        <v>207</v>
      </c>
      <c r="G134" s="184" t="s">
        <v>131</v>
      </c>
      <c r="H134" s="185">
        <v>3.205</v>
      </c>
      <c r="I134" s="186"/>
      <c r="J134" s="187">
        <f>ROUND(I134*H134,2)</f>
        <v>0</v>
      </c>
      <c r="K134" s="183" t="s">
        <v>132</v>
      </c>
      <c r="L134" s="53"/>
      <c r="M134" s="188" t="s">
        <v>20</v>
      </c>
      <c r="N134" s="189" t="s">
        <v>42</v>
      </c>
      <c r="O134" s="34"/>
      <c r="P134" s="190">
        <f>O134*H134</f>
        <v>0</v>
      </c>
      <c r="Q134" s="190">
        <v>0</v>
      </c>
      <c r="R134" s="190">
        <f>Q134*H134</f>
        <v>0</v>
      </c>
      <c r="S134" s="190">
        <v>0.031</v>
      </c>
      <c r="T134" s="191">
        <f>S134*H134</f>
        <v>0.099355</v>
      </c>
      <c r="AR134" s="16" t="s">
        <v>133</v>
      </c>
      <c r="AT134" s="16" t="s">
        <v>128</v>
      </c>
      <c r="AU134" s="16" t="s">
        <v>79</v>
      </c>
      <c r="AY134" s="16" t="s">
        <v>125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6" t="s">
        <v>22</v>
      </c>
      <c r="BK134" s="192">
        <f>ROUND(I134*H134,2)</f>
        <v>0</v>
      </c>
      <c r="BL134" s="16" t="s">
        <v>133</v>
      </c>
      <c r="BM134" s="16" t="s">
        <v>208</v>
      </c>
    </row>
    <row r="135" spans="2:51" s="11" customFormat="1" ht="13.5">
      <c r="B135" s="193"/>
      <c r="C135" s="194"/>
      <c r="D135" s="195" t="s">
        <v>135</v>
      </c>
      <c r="E135" s="196" t="s">
        <v>20</v>
      </c>
      <c r="F135" s="197" t="s">
        <v>209</v>
      </c>
      <c r="G135" s="194"/>
      <c r="H135" s="198">
        <v>3.205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135</v>
      </c>
      <c r="AU135" s="204" t="s">
        <v>79</v>
      </c>
      <c r="AV135" s="11" t="s">
        <v>79</v>
      </c>
      <c r="AW135" s="11" t="s">
        <v>35</v>
      </c>
      <c r="AX135" s="11" t="s">
        <v>22</v>
      </c>
      <c r="AY135" s="204" t="s">
        <v>125</v>
      </c>
    </row>
    <row r="136" spans="2:65" s="1" customFormat="1" ht="22.5" customHeight="1">
      <c r="B136" s="33"/>
      <c r="C136" s="181" t="s">
        <v>8</v>
      </c>
      <c r="D136" s="181" t="s">
        <v>128</v>
      </c>
      <c r="E136" s="182" t="s">
        <v>210</v>
      </c>
      <c r="F136" s="183" t="s">
        <v>211</v>
      </c>
      <c r="G136" s="184" t="s">
        <v>131</v>
      </c>
      <c r="H136" s="185">
        <v>6.266</v>
      </c>
      <c r="I136" s="186"/>
      <c r="J136" s="187">
        <f>ROUND(I136*H136,2)</f>
        <v>0</v>
      </c>
      <c r="K136" s="183" t="s">
        <v>132</v>
      </c>
      <c r="L136" s="53"/>
      <c r="M136" s="188" t="s">
        <v>20</v>
      </c>
      <c r="N136" s="189" t="s">
        <v>42</v>
      </c>
      <c r="O136" s="34"/>
      <c r="P136" s="190">
        <f>O136*H136</f>
        <v>0</v>
      </c>
      <c r="Q136" s="190">
        <v>0</v>
      </c>
      <c r="R136" s="190">
        <f>Q136*H136</f>
        <v>0</v>
      </c>
      <c r="S136" s="190">
        <v>0.062</v>
      </c>
      <c r="T136" s="191">
        <f>S136*H136</f>
        <v>0.388492</v>
      </c>
      <c r="AR136" s="16" t="s">
        <v>133</v>
      </c>
      <c r="AT136" s="16" t="s">
        <v>128</v>
      </c>
      <c r="AU136" s="16" t="s">
        <v>79</v>
      </c>
      <c r="AY136" s="16" t="s">
        <v>125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6" t="s">
        <v>22</v>
      </c>
      <c r="BK136" s="192">
        <f>ROUND(I136*H136,2)</f>
        <v>0</v>
      </c>
      <c r="BL136" s="16" t="s">
        <v>133</v>
      </c>
      <c r="BM136" s="16" t="s">
        <v>212</v>
      </c>
    </row>
    <row r="137" spans="2:51" s="11" customFormat="1" ht="13.5">
      <c r="B137" s="193"/>
      <c r="C137" s="194"/>
      <c r="D137" s="195" t="s">
        <v>135</v>
      </c>
      <c r="E137" s="196" t="s">
        <v>20</v>
      </c>
      <c r="F137" s="197" t="s">
        <v>213</v>
      </c>
      <c r="G137" s="194"/>
      <c r="H137" s="198">
        <v>6.266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135</v>
      </c>
      <c r="AU137" s="204" t="s">
        <v>79</v>
      </c>
      <c r="AV137" s="11" t="s">
        <v>79</v>
      </c>
      <c r="AW137" s="11" t="s">
        <v>35</v>
      </c>
      <c r="AX137" s="11" t="s">
        <v>22</v>
      </c>
      <c r="AY137" s="204" t="s">
        <v>125</v>
      </c>
    </row>
    <row r="138" spans="2:65" s="1" customFormat="1" ht="22.5" customHeight="1">
      <c r="B138" s="33"/>
      <c r="C138" s="181" t="s">
        <v>214</v>
      </c>
      <c r="D138" s="181" t="s">
        <v>128</v>
      </c>
      <c r="E138" s="182" t="s">
        <v>215</v>
      </c>
      <c r="F138" s="183" t="s">
        <v>216</v>
      </c>
      <c r="G138" s="184" t="s">
        <v>131</v>
      </c>
      <c r="H138" s="185">
        <v>17.366</v>
      </c>
      <c r="I138" s="186"/>
      <c r="J138" s="187">
        <f>ROUND(I138*H138,2)</f>
        <v>0</v>
      </c>
      <c r="K138" s="183" t="s">
        <v>132</v>
      </c>
      <c r="L138" s="53"/>
      <c r="M138" s="188" t="s">
        <v>20</v>
      </c>
      <c r="N138" s="189" t="s">
        <v>42</v>
      </c>
      <c r="O138" s="34"/>
      <c r="P138" s="190">
        <f>O138*H138</f>
        <v>0</v>
      </c>
      <c r="Q138" s="190">
        <v>0</v>
      </c>
      <c r="R138" s="190">
        <f>Q138*H138</f>
        <v>0</v>
      </c>
      <c r="S138" s="190">
        <v>0.054</v>
      </c>
      <c r="T138" s="191">
        <f>S138*H138</f>
        <v>0.9377639999999999</v>
      </c>
      <c r="AR138" s="16" t="s">
        <v>133</v>
      </c>
      <c r="AT138" s="16" t="s">
        <v>128</v>
      </c>
      <c r="AU138" s="16" t="s">
        <v>79</v>
      </c>
      <c r="AY138" s="16" t="s">
        <v>125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6" t="s">
        <v>22</v>
      </c>
      <c r="BK138" s="192">
        <f>ROUND(I138*H138,2)</f>
        <v>0</v>
      </c>
      <c r="BL138" s="16" t="s">
        <v>133</v>
      </c>
      <c r="BM138" s="16" t="s">
        <v>217</v>
      </c>
    </row>
    <row r="139" spans="2:51" s="11" customFormat="1" ht="13.5">
      <c r="B139" s="193"/>
      <c r="C139" s="194"/>
      <c r="D139" s="195" t="s">
        <v>135</v>
      </c>
      <c r="E139" s="196" t="s">
        <v>20</v>
      </c>
      <c r="F139" s="197" t="s">
        <v>218</v>
      </c>
      <c r="G139" s="194"/>
      <c r="H139" s="198">
        <v>17.366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135</v>
      </c>
      <c r="AU139" s="204" t="s">
        <v>79</v>
      </c>
      <c r="AV139" s="11" t="s">
        <v>79</v>
      </c>
      <c r="AW139" s="11" t="s">
        <v>35</v>
      </c>
      <c r="AX139" s="11" t="s">
        <v>22</v>
      </c>
      <c r="AY139" s="204" t="s">
        <v>125</v>
      </c>
    </row>
    <row r="140" spans="2:65" s="1" customFormat="1" ht="22.5" customHeight="1">
      <c r="B140" s="33"/>
      <c r="C140" s="181" t="s">
        <v>219</v>
      </c>
      <c r="D140" s="181" t="s">
        <v>128</v>
      </c>
      <c r="E140" s="182" t="s">
        <v>220</v>
      </c>
      <c r="F140" s="183" t="s">
        <v>221</v>
      </c>
      <c r="G140" s="184" t="s">
        <v>131</v>
      </c>
      <c r="H140" s="185">
        <v>117</v>
      </c>
      <c r="I140" s="186"/>
      <c r="J140" s="187">
        <f>ROUND(I140*H140,2)</f>
        <v>0</v>
      </c>
      <c r="K140" s="183" t="s">
        <v>132</v>
      </c>
      <c r="L140" s="53"/>
      <c r="M140" s="188" t="s">
        <v>20</v>
      </c>
      <c r="N140" s="189" t="s">
        <v>42</v>
      </c>
      <c r="O140" s="34"/>
      <c r="P140" s="190">
        <f>O140*H140</f>
        <v>0</v>
      </c>
      <c r="Q140" s="190">
        <v>0</v>
      </c>
      <c r="R140" s="190">
        <f>Q140*H140</f>
        <v>0</v>
      </c>
      <c r="S140" s="190">
        <v>0.047</v>
      </c>
      <c r="T140" s="191">
        <f>S140*H140</f>
        <v>5.499</v>
      </c>
      <c r="AR140" s="16" t="s">
        <v>133</v>
      </c>
      <c r="AT140" s="16" t="s">
        <v>128</v>
      </c>
      <c r="AU140" s="16" t="s">
        <v>79</v>
      </c>
      <c r="AY140" s="16" t="s">
        <v>125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6" t="s">
        <v>22</v>
      </c>
      <c r="BK140" s="192">
        <f>ROUND(I140*H140,2)</f>
        <v>0</v>
      </c>
      <c r="BL140" s="16" t="s">
        <v>133</v>
      </c>
      <c r="BM140" s="16" t="s">
        <v>222</v>
      </c>
    </row>
    <row r="141" spans="2:51" s="11" customFormat="1" ht="13.5">
      <c r="B141" s="193"/>
      <c r="C141" s="194"/>
      <c r="D141" s="195" t="s">
        <v>135</v>
      </c>
      <c r="E141" s="196" t="s">
        <v>20</v>
      </c>
      <c r="F141" s="197" t="s">
        <v>223</v>
      </c>
      <c r="G141" s="194"/>
      <c r="H141" s="198">
        <v>117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135</v>
      </c>
      <c r="AU141" s="204" t="s">
        <v>79</v>
      </c>
      <c r="AV141" s="11" t="s">
        <v>79</v>
      </c>
      <c r="AW141" s="11" t="s">
        <v>35</v>
      </c>
      <c r="AX141" s="11" t="s">
        <v>22</v>
      </c>
      <c r="AY141" s="204" t="s">
        <v>125</v>
      </c>
    </row>
    <row r="142" spans="2:65" s="1" customFormat="1" ht="31.5" customHeight="1">
      <c r="B142" s="33"/>
      <c r="C142" s="181" t="s">
        <v>224</v>
      </c>
      <c r="D142" s="181" t="s">
        <v>128</v>
      </c>
      <c r="E142" s="182" t="s">
        <v>225</v>
      </c>
      <c r="F142" s="183" t="s">
        <v>226</v>
      </c>
      <c r="G142" s="184" t="s">
        <v>168</v>
      </c>
      <c r="H142" s="185">
        <v>25</v>
      </c>
      <c r="I142" s="186"/>
      <c r="J142" s="187">
        <f>ROUND(I142*H142,2)</f>
        <v>0</v>
      </c>
      <c r="K142" s="183" t="s">
        <v>132</v>
      </c>
      <c r="L142" s="53"/>
      <c r="M142" s="188" t="s">
        <v>20</v>
      </c>
      <c r="N142" s="189" t="s">
        <v>42</v>
      </c>
      <c r="O142" s="34"/>
      <c r="P142" s="190">
        <f>O142*H142</f>
        <v>0</v>
      </c>
      <c r="Q142" s="190">
        <v>0</v>
      </c>
      <c r="R142" s="190">
        <f>Q142*H142</f>
        <v>0</v>
      </c>
      <c r="S142" s="190">
        <v>0.68</v>
      </c>
      <c r="T142" s="191">
        <f>S142*H142</f>
        <v>17</v>
      </c>
      <c r="AR142" s="16" t="s">
        <v>133</v>
      </c>
      <c r="AT142" s="16" t="s">
        <v>128</v>
      </c>
      <c r="AU142" s="16" t="s">
        <v>79</v>
      </c>
      <c r="AY142" s="16" t="s">
        <v>125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6" t="s">
        <v>22</v>
      </c>
      <c r="BK142" s="192">
        <f>ROUND(I142*H142,2)</f>
        <v>0</v>
      </c>
      <c r="BL142" s="16" t="s">
        <v>133</v>
      </c>
      <c r="BM142" s="16" t="s">
        <v>227</v>
      </c>
    </row>
    <row r="143" spans="2:51" s="11" customFormat="1" ht="13.5">
      <c r="B143" s="193"/>
      <c r="C143" s="194"/>
      <c r="D143" s="205" t="s">
        <v>135</v>
      </c>
      <c r="E143" s="206" t="s">
        <v>20</v>
      </c>
      <c r="F143" s="207" t="s">
        <v>228</v>
      </c>
      <c r="G143" s="194"/>
      <c r="H143" s="208">
        <v>25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135</v>
      </c>
      <c r="AU143" s="204" t="s">
        <v>79</v>
      </c>
      <c r="AV143" s="11" t="s">
        <v>79</v>
      </c>
      <c r="AW143" s="11" t="s">
        <v>35</v>
      </c>
      <c r="AX143" s="11" t="s">
        <v>22</v>
      </c>
      <c r="AY143" s="204" t="s">
        <v>125</v>
      </c>
    </row>
    <row r="144" spans="2:63" s="10" customFormat="1" ht="29.85" customHeight="1">
      <c r="B144" s="164"/>
      <c r="C144" s="165"/>
      <c r="D144" s="178" t="s">
        <v>70</v>
      </c>
      <c r="E144" s="179" t="s">
        <v>229</v>
      </c>
      <c r="F144" s="179" t="s">
        <v>230</v>
      </c>
      <c r="G144" s="165"/>
      <c r="H144" s="165"/>
      <c r="I144" s="168"/>
      <c r="J144" s="180">
        <f>BK144</f>
        <v>0</v>
      </c>
      <c r="K144" s="165"/>
      <c r="L144" s="170"/>
      <c r="M144" s="171"/>
      <c r="N144" s="172"/>
      <c r="O144" s="172"/>
      <c r="P144" s="173">
        <f>SUM(P145:P151)</f>
        <v>0</v>
      </c>
      <c r="Q144" s="172"/>
      <c r="R144" s="173">
        <f>SUM(R145:R151)</f>
        <v>0</v>
      </c>
      <c r="S144" s="172"/>
      <c r="T144" s="174">
        <f>SUM(T145:T151)</f>
        <v>0</v>
      </c>
      <c r="AR144" s="175" t="s">
        <v>22</v>
      </c>
      <c r="AT144" s="176" t="s">
        <v>70</v>
      </c>
      <c r="AU144" s="176" t="s">
        <v>22</v>
      </c>
      <c r="AY144" s="175" t="s">
        <v>125</v>
      </c>
      <c r="BK144" s="177">
        <f>SUM(BK145:BK151)</f>
        <v>0</v>
      </c>
    </row>
    <row r="145" spans="2:65" s="1" customFormat="1" ht="22.5" customHeight="1">
      <c r="B145" s="33"/>
      <c r="C145" s="181" t="s">
        <v>231</v>
      </c>
      <c r="D145" s="181" t="s">
        <v>128</v>
      </c>
      <c r="E145" s="182" t="s">
        <v>232</v>
      </c>
      <c r="F145" s="183" t="s">
        <v>233</v>
      </c>
      <c r="G145" s="184" t="s">
        <v>234</v>
      </c>
      <c r="H145" s="185">
        <v>26.324</v>
      </c>
      <c r="I145" s="186"/>
      <c r="J145" s="187">
        <f>ROUND(I145*H145,2)</f>
        <v>0</v>
      </c>
      <c r="K145" s="183" t="s">
        <v>132</v>
      </c>
      <c r="L145" s="53"/>
      <c r="M145" s="188" t="s">
        <v>20</v>
      </c>
      <c r="N145" s="189" t="s">
        <v>42</v>
      </c>
      <c r="O145" s="34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16" t="s">
        <v>133</v>
      </c>
      <c r="AT145" s="16" t="s">
        <v>128</v>
      </c>
      <c r="AU145" s="16" t="s">
        <v>79</v>
      </c>
      <c r="AY145" s="16" t="s">
        <v>125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6" t="s">
        <v>22</v>
      </c>
      <c r="BK145" s="192">
        <f>ROUND(I145*H145,2)</f>
        <v>0</v>
      </c>
      <c r="BL145" s="16" t="s">
        <v>133</v>
      </c>
      <c r="BM145" s="16" t="s">
        <v>235</v>
      </c>
    </row>
    <row r="146" spans="2:65" s="1" customFormat="1" ht="22.5" customHeight="1">
      <c r="B146" s="33"/>
      <c r="C146" s="181" t="s">
        <v>236</v>
      </c>
      <c r="D146" s="181" t="s">
        <v>128</v>
      </c>
      <c r="E146" s="182" t="s">
        <v>237</v>
      </c>
      <c r="F146" s="183" t="s">
        <v>238</v>
      </c>
      <c r="G146" s="184" t="s">
        <v>234</v>
      </c>
      <c r="H146" s="185">
        <v>26.324</v>
      </c>
      <c r="I146" s="186"/>
      <c r="J146" s="187">
        <f>ROUND(I146*H146,2)</f>
        <v>0</v>
      </c>
      <c r="K146" s="183" t="s">
        <v>132</v>
      </c>
      <c r="L146" s="53"/>
      <c r="M146" s="188" t="s">
        <v>20</v>
      </c>
      <c r="N146" s="189" t="s">
        <v>42</v>
      </c>
      <c r="O146" s="34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16" t="s">
        <v>133</v>
      </c>
      <c r="AT146" s="16" t="s">
        <v>128</v>
      </c>
      <c r="AU146" s="16" t="s">
        <v>79</v>
      </c>
      <c r="AY146" s="16" t="s">
        <v>125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6" t="s">
        <v>22</v>
      </c>
      <c r="BK146" s="192">
        <f>ROUND(I146*H146,2)</f>
        <v>0</v>
      </c>
      <c r="BL146" s="16" t="s">
        <v>133</v>
      </c>
      <c r="BM146" s="16" t="s">
        <v>239</v>
      </c>
    </row>
    <row r="147" spans="2:65" s="1" customFormat="1" ht="22.5" customHeight="1">
      <c r="B147" s="33"/>
      <c r="C147" s="181" t="s">
        <v>7</v>
      </c>
      <c r="D147" s="181" t="s">
        <v>128</v>
      </c>
      <c r="E147" s="182" t="s">
        <v>240</v>
      </c>
      <c r="F147" s="183" t="s">
        <v>241</v>
      </c>
      <c r="G147" s="184" t="s">
        <v>234</v>
      </c>
      <c r="H147" s="185">
        <v>394.86</v>
      </c>
      <c r="I147" s="186"/>
      <c r="J147" s="187">
        <f>ROUND(I147*H147,2)</f>
        <v>0</v>
      </c>
      <c r="K147" s="183" t="s">
        <v>132</v>
      </c>
      <c r="L147" s="53"/>
      <c r="M147" s="188" t="s">
        <v>20</v>
      </c>
      <c r="N147" s="189" t="s">
        <v>42</v>
      </c>
      <c r="O147" s="34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AR147" s="16" t="s">
        <v>133</v>
      </c>
      <c r="AT147" s="16" t="s">
        <v>128</v>
      </c>
      <c r="AU147" s="16" t="s">
        <v>79</v>
      </c>
      <c r="AY147" s="16" t="s">
        <v>125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6" t="s">
        <v>22</v>
      </c>
      <c r="BK147" s="192">
        <f>ROUND(I147*H147,2)</f>
        <v>0</v>
      </c>
      <c r="BL147" s="16" t="s">
        <v>133</v>
      </c>
      <c r="BM147" s="16" t="s">
        <v>242</v>
      </c>
    </row>
    <row r="148" spans="2:51" s="11" customFormat="1" ht="13.5">
      <c r="B148" s="193"/>
      <c r="C148" s="194"/>
      <c r="D148" s="195" t="s">
        <v>135</v>
      </c>
      <c r="E148" s="194"/>
      <c r="F148" s="197" t="s">
        <v>243</v>
      </c>
      <c r="G148" s="194"/>
      <c r="H148" s="198">
        <v>394.86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135</v>
      </c>
      <c r="AU148" s="204" t="s">
        <v>79</v>
      </c>
      <c r="AV148" s="11" t="s">
        <v>79</v>
      </c>
      <c r="AW148" s="11" t="s">
        <v>4</v>
      </c>
      <c r="AX148" s="11" t="s">
        <v>22</v>
      </c>
      <c r="AY148" s="204" t="s">
        <v>125</v>
      </c>
    </row>
    <row r="149" spans="2:65" s="1" customFormat="1" ht="22.5" customHeight="1">
      <c r="B149" s="33"/>
      <c r="C149" s="181" t="s">
        <v>244</v>
      </c>
      <c r="D149" s="181" t="s">
        <v>128</v>
      </c>
      <c r="E149" s="182" t="s">
        <v>245</v>
      </c>
      <c r="F149" s="183" t="s">
        <v>246</v>
      </c>
      <c r="G149" s="184" t="s">
        <v>234</v>
      </c>
      <c r="H149" s="185">
        <v>17</v>
      </c>
      <c r="I149" s="186"/>
      <c r="J149" s="187">
        <f>ROUND(I149*H149,2)</f>
        <v>0</v>
      </c>
      <c r="K149" s="183" t="s">
        <v>132</v>
      </c>
      <c r="L149" s="53"/>
      <c r="M149" s="188" t="s">
        <v>20</v>
      </c>
      <c r="N149" s="189" t="s">
        <v>42</v>
      </c>
      <c r="O149" s="34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AR149" s="16" t="s">
        <v>133</v>
      </c>
      <c r="AT149" s="16" t="s">
        <v>128</v>
      </c>
      <c r="AU149" s="16" t="s">
        <v>79</v>
      </c>
      <c r="AY149" s="16" t="s">
        <v>125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6" t="s">
        <v>22</v>
      </c>
      <c r="BK149" s="192">
        <f>ROUND(I149*H149,2)</f>
        <v>0</v>
      </c>
      <c r="BL149" s="16" t="s">
        <v>133</v>
      </c>
      <c r="BM149" s="16" t="s">
        <v>247</v>
      </c>
    </row>
    <row r="150" spans="2:65" s="1" customFormat="1" ht="22.5" customHeight="1">
      <c r="B150" s="33"/>
      <c r="C150" s="181" t="s">
        <v>248</v>
      </c>
      <c r="D150" s="181" t="s">
        <v>128</v>
      </c>
      <c r="E150" s="182" t="s">
        <v>249</v>
      </c>
      <c r="F150" s="183" t="s">
        <v>250</v>
      </c>
      <c r="G150" s="184" t="s">
        <v>234</v>
      </c>
      <c r="H150" s="185">
        <v>9.324</v>
      </c>
      <c r="I150" s="186"/>
      <c r="J150" s="187">
        <f>ROUND(I150*H150,2)</f>
        <v>0</v>
      </c>
      <c r="K150" s="183" t="s">
        <v>132</v>
      </c>
      <c r="L150" s="53"/>
      <c r="M150" s="188" t="s">
        <v>20</v>
      </c>
      <c r="N150" s="189" t="s">
        <v>42</v>
      </c>
      <c r="O150" s="34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AR150" s="16" t="s">
        <v>133</v>
      </c>
      <c r="AT150" s="16" t="s">
        <v>128</v>
      </c>
      <c r="AU150" s="16" t="s">
        <v>79</v>
      </c>
      <c r="AY150" s="16" t="s">
        <v>125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6" t="s">
        <v>22</v>
      </c>
      <c r="BK150" s="192">
        <f>ROUND(I150*H150,2)</f>
        <v>0</v>
      </c>
      <c r="BL150" s="16" t="s">
        <v>133</v>
      </c>
      <c r="BM150" s="16" t="s">
        <v>251</v>
      </c>
    </row>
    <row r="151" spans="2:51" s="11" customFormat="1" ht="13.5">
      <c r="B151" s="193"/>
      <c r="C151" s="194"/>
      <c r="D151" s="205" t="s">
        <v>135</v>
      </c>
      <c r="E151" s="206" t="s">
        <v>20</v>
      </c>
      <c r="F151" s="207" t="s">
        <v>252</v>
      </c>
      <c r="G151" s="194"/>
      <c r="H151" s="208">
        <v>9.324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135</v>
      </c>
      <c r="AU151" s="204" t="s">
        <v>79</v>
      </c>
      <c r="AV151" s="11" t="s">
        <v>79</v>
      </c>
      <c r="AW151" s="11" t="s">
        <v>35</v>
      </c>
      <c r="AX151" s="11" t="s">
        <v>22</v>
      </c>
      <c r="AY151" s="204" t="s">
        <v>125</v>
      </c>
    </row>
    <row r="152" spans="2:63" s="10" customFormat="1" ht="29.85" customHeight="1">
      <c r="B152" s="164"/>
      <c r="C152" s="165"/>
      <c r="D152" s="178" t="s">
        <v>70</v>
      </c>
      <c r="E152" s="179" t="s">
        <v>253</v>
      </c>
      <c r="F152" s="179" t="s">
        <v>254</v>
      </c>
      <c r="G152" s="165"/>
      <c r="H152" s="165"/>
      <c r="I152" s="168"/>
      <c r="J152" s="180">
        <f>BK152</f>
        <v>0</v>
      </c>
      <c r="K152" s="165"/>
      <c r="L152" s="170"/>
      <c r="M152" s="171"/>
      <c r="N152" s="172"/>
      <c r="O152" s="172"/>
      <c r="P152" s="173">
        <f>P153</f>
        <v>0</v>
      </c>
      <c r="Q152" s="172"/>
      <c r="R152" s="173">
        <f>R153</f>
        <v>0</v>
      </c>
      <c r="S152" s="172"/>
      <c r="T152" s="174">
        <f>T153</f>
        <v>0</v>
      </c>
      <c r="AR152" s="175" t="s">
        <v>22</v>
      </c>
      <c r="AT152" s="176" t="s">
        <v>70</v>
      </c>
      <c r="AU152" s="176" t="s">
        <v>22</v>
      </c>
      <c r="AY152" s="175" t="s">
        <v>125</v>
      </c>
      <c r="BK152" s="177">
        <f>BK153</f>
        <v>0</v>
      </c>
    </row>
    <row r="153" spans="2:65" s="1" customFormat="1" ht="22.5" customHeight="1">
      <c r="B153" s="33"/>
      <c r="C153" s="181" t="s">
        <v>255</v>
      </c>
      <c r="D153" s="181" t="s">
        <v>128</v>
      </c>
      <c r="E153" s="182" t="s">
        <v>256</v>
      </c>
      <c r="F153" s="183" t="s">
        <v>257</v>
      </c>
      <c r="G153" s="184" t="s">
        <v>234</v>
      </c>
      <c r="H153" s="185">
        <v>6.427</v>
      </c>
      <c r="I153" s="186"/>
      <c r="J153" s="187">
        <f>ROUND(I153*H153,2)</f>
        <v>0</v>
      </c>
      <c r="K153" s="183" t="s">
        <v>132</v>
      </c>
      <c r="L153" s="53"/>
      <c r="M153" s="188" t="s">
        <v>20</v>
      </c>
      <c r="N153" s="189" t="s">
        <v>42</v>
      </c>
      <c r="O153" s="34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AR153" s="16" t="s">
        <v>133</v>
      </c>
      <c r="AT153" s="16" t="s">
        <v>128</v>
      </c>
      <c r="AU153" s="16" t="s">
        <v>79</v>
      </c>
      <c r="AY153" s="16" t="s">
        <v>125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6" t="s">
        <v>22</v>
      </c>
      <c r="BK153" s="192">
        <f>ROUND(I153*H153,2)</f>
        <v>0</v>
      </c>
      <c r="BL153" s="16" t="s">
        <v>133</v>
      </c>
      <c r="BM153" s="16" t="s">
        <v>258</v>
      </c>
    </row>
    <row r="154" spans="2:63" s="10" customFormat="1" ht="37.35" customHeight="1">
      <c r="B154" s="164"/>
      <c r="C154" s="165"/>
      <c r="D154" s="166" t="s">
        <v>70</v>
      </c>
      <c r="E154" s="167" t="s">
        <v>259</v>
      </c>
      <c r="F154" s="167" t="s">
        <v>260</v>
      </c>
      <c r="G154" s="165"/>
      <c r="H154" s="165"/>
      <c r="I154" s="168"/>
      <c r="J154" s="169">
        <f>BK154</f>
        <v>0</v>
      </c>
      <c r="K154" s="165"/>
      <c r="L154" s="170"/>
      <c r="M154" s="171"/>
      <c r="N154" s="172"/>
      <c r="O154" s="172"/>
      <c r="P154" s="173">
        <f>P155+P162+P202</f>
        <v>0</v>
      </c>
      <c r="Q154" s="172"/>
      <c r="R154" s="173">
        <f>R155+R162+R202</f>
        <v>15.568359800000001</v>
      </c>
      <c r="S154" s="172"/>
      <c r="T154" s="174">
        <f>T155+T162+T202</f>
        <v>2.2847714000000003</v>
      </c>
      <c r="AR154" s="175" t="s">
        <v>79</v>
      </c>
      <c r="AT154" s="176" t="s">
        <v>70</v>
      </c>
      <c r="AU154" s="176" t="s">
        <v>71</v>
      </c>
      <c r="AY154" s="175" t="s">
        <v>125</v>
      </c>
      <c r="BK154" s="177">
        <f>BK155+BK162+BK202</f>
        <v>0</v>
      </c>
    </row>
    <row r="155" spans="2:63" s="10" customFormat="1" ht="19.9" customHeight="1">
      <c r="B155" s="164"/>
      <c r="C155" s="165"/>
      <c r="D155" s="178" t="s">
        <v>70</v>
      </c>
      <c r="E155" s="179" t="s">
        <v>261</v>
      </c>
      <c r="F155" s="179" t="s">
        <v>262</v>
      </c>
      <c r="G155" s="165"/>
      <c r="H155" s="165"/>
      <c r="I155" s="168"/>
      <c r="J155" s="180">
        <f>BK155</f>
        <v>0</v>
      </c>
      <c r="K155" s="165"/>
      <c r="L155" s="170"/>
      <c r="M155" s="171"/>
      <c r="N155" s="172"/>
      <c r="O155" s="172"/>
      <c r="P155" s="173">
        <f>SUM(P156:P161)</f>
        <v>0</v>
      </c>
      <c r="Q155" s="172"/>
      <c r="R155" s="173">
        <f>SUM(R156:R161)</f>
        <v>0.37331580000000003</v>
      </c>
      <c r="S155" s="172"/>
      <c r="T155" s="174">
        <f>SUM(T156:T161)</f>
        <v>0.1453234</v>
      </c>
      <c r="AR155" s="175" t="s">
        <v>79</v>
      </c>
      <c r="AT155" s="176" t="s">
        <v>70</v>
      </c>
      <c r="AU155" s="176" t="s">
        <v>22</v>
      </c>
      <c r="AY155" s="175" t="s">
        <v>125</v>
      </c>
      <c r="BK155" s="177">
        <f>SUM(BK156:BK161)</f>
        <v>0</v>
      </c>
    </row>
    <row r="156" spans="2:65" s="1" customFormat="1" ht="22.5" customHeight="1">
      <c r="B156" s="33"/>
      <c r="C156" s="181" t="s">
        <v>263</v>
      </c>
      <c r="D156" s="181" t="s">
        <v>128</v>
      </c>
      <c r="E156" s="182" t="s">
        <v>264</v>
      </c>
      <c r="F156" s="183" t="s">
        <v>265</v>
      </c>
      <c r="G156" s="184" t="s">
        <v>139</v>
      </c>
      <c r="H156" s="185">
        <v>87.02</v>
      </c>
      <c r="I156" s="186"/>
      <c r="J156" s="187">
        <f>ROUND(I156*H156,2)</f>
        <v>0</v>
      </c>
      <c r="K156" s="183" t="s">
        <v>132</v>
      </c>
      <c r="L156" s="53"/>
      <c r="M156" s="188" t="s">
        <v>20</v>
      </c>
      <c r="N156" s="189" t="s">
        <v>42</v>
      </c>
      <c r="O156" s="34"/>
      <c r="P156" s="190">
        <f>O156*H156</f>
        <v>0</v>
      </c>
      <c r="Q156" s="190">
        <v>0</v>
      </c>
      <c r="R156" s="190">
        <f>Q156*H156</f>
        <v>0</v>
      </c>
      <c r="S156" s="190">
        <v>0.00167</v>
      </c>
      <c r="T156" s="191">
        <f>S156*H156</f>
        <v>0.1453234</v>
      </c>
      <c r="AR156" s="16" t="s">
        <v>214</v>
      </c>
      <c r="AT156" s="16" t="s">
        <v>128</v>
      </c>
      <c r="AU156" s="16" t="s">
        <v>79</v>
      </c>
      <c r="AY156" s="16" t="s">
        <v>125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6" t="s">
        <v>22</v>
      </c>
      <c r="BK156" s="192">
        <f>ROUND(I156*H156,2)</f>
        <v>0</v>
      </c>
      <c r="BL156" s="16" t="s">
        <v>214</v>
      </c>
      <c r="BM156" s="16" t="s">
        <v>266</v>
      </c>
    </row>
    <row r="157" spans="2:51" s="11" customFormat="1" ht="13.5">
      <c r="B157" s="193"/>
      <c r="C157" s="194"/>
      <c r="D157" s="205" t="s">
        <v>135</v>
      </c>
      <c r="E157" s="206" t="s">
        <v>20</v>
      </c>
      <c r="F157" s="207" t="s">
        <v>267</v>
      </c>
      <c r="G157" s="194"/>
      <c r="H157" s="208">
        <v>21.83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135</v>
      </c>
      <c r="AU157" s="204" t="s">
        <v>79</v>
      </c>
      <c r="AV157" s="11" t="s">
        <v>79</v>
      </c>
      <c r="AW157" s="11" t="s">
        <v>35</v>
      </c>
      <c r="AX157" s="11" t="s">
        <v>71</v>
      </c>
      <c r="AY157" s="204" t="s">
        <v>125</v>
      </c>
    </row>
    <row r="158" spans="2:51" s="11" customFormat="1" ht="13.5">
      <c r="B158" s="193"/>
      <c r="C158" s="194"/>
      <c r="D158" s="205" t="s">
        <v>135</v>
      </c>
      <c r="E158" s="206" t="s">
        <v>20</v>
      </c>
      <c r="F158" s="207" t="s">
        <v>268</v>
      </c>
      <c r="G158" s="194"/>
      <c r="H158" s="208">
        <v>65.19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135</v>
      </c>
      <c r="AU158" s="204" t="s">
        <v>79</v>
      </c>
      <c r="AV158" s="11" t="s">
        <v>79</v>
      </c>
      <c r="AW158" s="11" t="s">
        <v>35</v>
      </c>
      <c r="AX158" s="11" t="s">
        <v>71</v>
      </c>
      <c r="AY158" s="204" t="s">
        <v>125</v>
      </c>
    </row>
    <row r="159" spans="2:51" s="12" customFormat="1" ht="13.5">
      <c r="B159" s="209"/>
      <c r="C159" s="210"/>
      <c r="D159" s="195" t="s">
        <v>135</v>
      </c>
      <c r="E159" s="211" t="s">
        <v>20</v>
      </c>
      <c r="F159" s="212" t="s">
        <v>146</v>
      </c>
      <c r="G159" s="210"/>
      <c r="H159" s="213">
        <v>87.02</v>
      </c>
      <c r="I159" s="214"/>
      <c r="J159" s="210"/>
      <c r="K159" s="210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135</v>
      </c>
      <c r="AU159" s="219" t="s">
        <v>79</v>
      </c>
      <c r="AV159" s="12" t="s">
        <v>133</v>
      </c>
      <c r="AW159" s="12" t="s">
        <v>35</v>
      </c>
      <c r="AX159" s="12" t="s">
        <v>22</v>
      </c>
      <c r="AY159" s="219" t="s">
        <v>125</v>
      </c>
    </row>
    <row r="160" spans="2:65" s="1" customFormat="1" ht="22.5" customHeight="1">
      <c r="B160" s="33"/>
      <c r="C160" s="181" t="s">
        <v>269</v>
      </c>
      <c r="D160" s="181" t="s">
        <v>128</v>
      </c>
      <c r="E160" s="182" t="s">
        <v>270</v>
      </c>
      <c r="F160" s="183" t="s">
        <v>271</v>
      </c>
      <c r="G160" s="184" t="s">
        <v>139</v>
      </c>
      <c r="H160" s="185">
        <v>87.02</v>
      </c>
      <c r="I160" s="186"/>
      <c r="J160" s="187">
        <f>ROUND(I160*H160,2)</f>
        <v>0</v>
      </c>
      <c r="K160" s="183" t="s">
        <v>132</v>
      </c>
      <c r="L160" s="53"/>
      <c r="M160" s="188" t="s">
        <v>20</v>
      </c>
      <c r="N160" s="189" t="s">
        <v>42</v>
      </c>
      <c r="O160" s="34"/>
      <c r="P160" s="190">
        <f>O160*H160</f>
        <v>0</v>
      </c>
      <c r="Q160" s="190">
        <v>0.00429</v>
      </c>
      <c r="R160" s="190">
        <f>Q160*H160</f>
        <v>0.37331580000000003</v>
      </c>
      <c r="S160" s="190">
        <v>0</v>
      </c>
      <c r="T160" s="191">
        <f>S160*H160</f>
        <v>0</v>
      </c>
      <c r="AR160" s="16" t="s">
        <v>214</v>
      </c>
      <c r="AT160" s="16" t="s">
        <v>128</v>
      </c>
      <c r="AU160" s="16" t="s">
        <v>79</v>
      </c>
      <c r="AY160" s="16" t="s">
        <v>125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6" t="s">
        <v>22</v>
      </c>
      <c r="BK160" s="192">
        <f>ROUND(I160*H160,2)</f>
        <v>0</v>
      </c>
      <c r="BL160" s="16" t="s">
        <v>214</v>
      </c>
      <c r="BM160" s="16" t="s">
        <v>272</v>
      </c>
    </row>
    <row r="161" spans="2:65" s="1" customFormat="1" ht="22.5" customHeight="1">
      <c r="B161" s="33"/>
      <c r="C161" s="181" t="s">
        <v>273</v>
      </c>
      <c r="D161" s="181" t="s">
        <v>128</v>
      </c>
      <c r="E161" s="182" t="s">
        <v>274</v>
      </c>
      <c r="F161" s="183" t="s">
        <v>275</v>
      </c>
      <c r="G161" s="184" t="s">
        <v>234</v>
      </c>
      <c r="H161" s="185">
        <v>0.373</v>
      </c>
      <c r="I161" s="186"/>
      <c r="J161" s="187">
        <f>ROUND(I161*H161,2)</f>
        <v>0</v>
      </c>
      <c r="K161" s="183" t="s">
        <v>132</v>
      </c>
      <c r="L161" s="53"/>
      <c r="M161" s="188" t="s">
        <v>20</v>
      </c>
      <c r="N161" s="189" t="s">
        <v>42</v>
      </c>
      <c r="O161" s="34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AR161" s="16" t="s">
        <v>214</v>
      </c>
      <c r="AT161" s="16" t="s">
        <v>128</v>
      </c>
      <c r="AU161" s="16" t="s">
        <v>79</v>
      </c>
      <c r="AY161" s="16" t="s">
        <v>125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6" t="s">
        <v>22</v>
      </c>
      <c r="BK161" s="192">
        <f>ROUND(I161*H161,2)</f>
        <v>0</v>
      </c>
      <c r="BL161" s="16" t="s">
        <v>214</v>
      </c>
      <c r="BM161" s="16" t="s">
        <v>276</v>
      </c>
    </row>
    <row r="162" spans="2:63" s="10" customFormat="1" ht="29.85" customHeight="1">
      <c r="B162" s="164"/>
      <c r="C162" s="165"/>
      <c r="D162" s="178" t="s">
        <v>70</v>
      </c>
      <c r="E162" s="179" t="s">
        <v>277</v>
      </c>
      <c r="F162" s="179" t="s">
        <v>278</v>
      </c>
      <c r="G162" s="165"/>
      <c r="H162" s="165"/>
      <c r="I162" s="168"/>
      <c r="J162" s="180">
        <f>BK162</f>
        <v>0</v>
      </c>
      <c r="K162" s="165"/>
      <c r="L162" s="170"/>
      <c r="M162" s="171"/>
      <c r="N162" s="172"/>
      <c r="O162" s="172"/>
      <c r="P162" s="173">
        <f>SUM(P163:P201)</f>
        <v>0</v>
      </c>
      <c r="Q162" s="172"/>
      <c r="R162" s="173">
        <f>SUM(R163:R201)</f>
        <v>14.136212</v>
      </c>
      <c r="S162" s="172"/>
      <c r="T162" s="174">
        <f>SUM(T163:T201)</f>
        <v>1.8850000000000002</v>
      </c>
      <c r="AR162" s="175" t="s">
        <v>79</v>
      </c>
      <c r="AT162" s="176" t="s">
        <v>70</v>
      </c>
      <c r="AU162" s="176" t="s">
        <v>22</v>
      </c>
      <c r="AY162" s="175" t="s">
        <v>125</v>
      </c>
      <c r="BK162" s="177">
        <f>SUM(BK163:BK201)</f>
        <v>0</v>
      </c>
    </row>
    <row r="163" spans="2:65" s="1" customFormat="1" ht="31.5" customHeight="1">
      <c r="B163" s="33"/>
      <c r="C163" s="181" t="s">
        <v>279</v>
      </c>
      <c r="D163" s="181" t="s">
        <v>128</v>
      </c>
      <c r="E163" s="182" t="s">
        <v>280</v>
      </c>
      <c r="F163" s="183" t="s">
        <v>281</v>
      </c>
      <c r="G163" s="184" t="s">
        <v>282</v>
      </c>
      <c r="H163" s="185">
        <v>1</v>
      </c>
      <c r="I163" s="186"/>
      <c r="J163" s="187">
        <f aca="true" t="shared" si="0" ref="J163:J178">ROUND(I163*H163,2)</f>
        <v>0</v>
      </c>
      <c r="K163" s="183" t="s">
        <v>20</v>
      </c>
      <c r="L163" s="53"/>
      <c r="M163" s="188" t="s">
        <v>20</v>
      </c>
      <c r="N163" s="189" t="s">
        <v>42</v>
      </c>
      <c r="O163" s="34"/>
      <c r="P163" s="190">
        <f aca="true" t="shared" si="1" ref="P163:P178">O163*H163</f>
        <v>0</v>
      </c>
      <c r="Q163" s="190">
        <v>0.05</v>
      </c>
      <c r="R163" s="190">
        <f aca="true" t="shared" si="2" ref="R163:R178">Q163*H163</f>
        <v>0.05</v>
      </c>
      <c r="S163" s="190">
        <v>0</v>
      </c>
      <c r="T163" s="191">
        <f aca="true" t="shared" si="3" ref="T163:T178">S163*H163</f>
        <v>0</v>
      </c>
      <c r="AR163" s="16" t="s">
        <v>214</v>
      </c>
      <c r="AT163" s="16" t="s">
        <v>128</v>
      </c>
      <c r="AU163" s="16" t="s">
        <v>79</v>
      </c>
      <c r="AY163" s="16" t="s">
        <v>125</v>
      </c>
      <c r="BE163" s="192">
        <f aca="true" t="shared" si="4" ref="BE163:BE178">IF(N163="základní",J163,0)</f>
        <v>0</v>
      </c>
      <c r="BF163" s="192">
        <f aca="true" t="shared" si="5" ref="BF163:BF178">IF(N163="snížená",J163,0)</f>
        <v>0</v>
      </c>
      <c r="BG163" s="192">
        <f aca="true" t="shared" si="6" ref="BG163:BG178">IF(N163="zákl. přenesená",J163,0)</f>
        <v>0</v>
      </c>
      <c r="BH163" s="192">
        <f aca="true" t="shared" si="7" ref="BH163:BH178">IF(N163="sníž. přenesená",J163,0)</f>
        <v>0</v>
      </c>
      <c r="BI163" s="192">
        <f aca="true" t="shared" si="8" ref="BI163:BI178">IF(N163="nulová",J163,0)</f>
        <v>0</v>
      </c>
      <c r="BJ163" s="16" t="s">
        <v>22</v>
      </c>
      <c r="BK163" s="192">
        <f aca="true" t="shared" si="9" ref="BK163:BK178">ROUND(I163*H163,2)</f>
        <v>0</v>
      </c>
      <c r="BL163" s="16" t="s">
        <v>214</v>
      </c>
      <c r="BM163" s="16" t="s">
        <v>283</v>
      </c>
    </row>
    <row r="164" spans="2:65" s="1" customFormat="1" ht="31.5" customHeight="1">
      <c r="B164" s="33"/>
      <c r="C164" s="181" t="s">
        <v>284</v>
      </c>
      <c r="D164" s="181" t="s">
        <v>128</v>
      </c>
      <c r="E164" s="182" t="s">
        <v>285</v>
      </c>
      <c r="F164" s="183" t="s">
        <v>286</v>
      </c>
      <c r="G164" s="184" t="s">
        <v>282</v>
      </c>
      <c r="H164" s="185">
        <v>1</v>
      </c>
      <c r="I164" s="186"/>
      <c r="J164" s="187">
        <f t="shared" si="0"/>
        <v>0</v>
      </c>
      <c r="K164" s="183" t="s">
        <v>20</v>
      </c>
      <c r="L164" s="53"/>
      <c r="M164" s="188" t="s">
        <v>20</v>
      </c>
      <c r="N164" s="189" t="s">
        <v>42</v>
      </c>
      <c r="O164" s="34"/>
      <c r="P164" s="190">
        <f t="shared" si="1"/>
        <v>0</v>
      </c>
      <c r="Q164" s="190">
        <v>0.08</v>
      </c>
      <c r="R164" s="190">
        <f t="shared" si="2"/>
        <v>0.08</v>
      </c>
      <c r="S164" s="190">
        <v>0</v>
      </c>
      <c r="T164" s="191">
        <f t="shared" si="3"/>
        <v>0</v>
      </c>
      <c r="AR164" s="16" t="s">
        <v>214</v>
      </c>
      <c r="AT164" s="16" t="s">
        <v>128</v>
      </c>
      <c r="AU164" s="16" t="s">
        <v>79</v>
      </c>
      <c r="AY164" s="16" t="s">
        <v>125</v>
      </c>
      <c r="BE164" s="192">
        <f t="shared" si="4"/>
        <v>0</v>
      </c>
      <c r="BF164" s="192">
        <f t="shared" si="5"/>
        <v>0</v>
      </c>
      <c r="BG164" s="192">
        <f t="shared" si="6"/>
        <v>0</v>
      </c>
      <c r="BH164" s="192">
        <f t="shared" si="7"/>
        <v>0</v>
      </c>
      <c r="BI164" s="192">
        <f t="shared" si="8"/>
        <v>0</v>
      </c>
      <c r="BJ164" s="16" t="s">
        <v>22</v>
      </c>
      <c r="BK164" s="192">
        <f t="shared" si="9"/>
        <v>0</v>
      </c>
      <c r="BL164" s="16" t="s">
        <v>214</v>
      </c>
      <c r="BM164" s="16" t="s">
        <v>287</v>
      </c>
    </row>
    <row r="165" spans="2:65" s="1" customFormat="1" ht="31.5" customHeight="1">
      <c r="B165" s="33"/>
      <c r="C165" s="181" t="s">
        <v>288</v>
      </c>
      <c r="D165" s="181" t="s">
        <v>128</v>
      </c>
      <c r="E165" s="182" t="s">
        <v>289</v>
      </c>
      <c r="F165" s="183" t="s">
        <v>290</v>
      </c>
      <c r="G165" s="184" t="s">
        <v>282</v>
      </c>
      <c r="H165" s="185">
        <v>3</v>
      </c>
      <c r="I165" s="186"/>
      <c r="J165" s="187">
        <f t="shared" si="0"/>
        <v>0</v>
      </c>
      <c r="K165" s="183" t="s">
        <v>20</v>
      </c>
      <c r="L165" s="53"/>
      <c r="M165" s="188" t="s">
        <v>20</v>
      </c>
      <c r="N165" s="189" t="s">
        <v>42</v>
      </c>
      <c r="O165" s="34"/>
      <c r="P165" s="190">
        <f t="shared" si="1"/>
        <v>0</v>
      </c>
      <c r="Q165" s="190">
        <v>0.09</v>
      </c>
      <c r="R165" s="190">
        <f t="shared" si="2"/>
        <v>0.27</v>
      </c>
      <c r="S165" s="190">
        <v>0.045</v>
      </c>
      <c r="T165" s="191">
        <f t="shared" si="3"/>
        <v>0.135</v>
      </c>
      <c r="AR165" s="16" t="s">
        <v>214</v>
      </c>
      <c r="AT165" s="16" t="s">
        <v>128</v>
      </c>
      <c r="AU165" s="16" t="s">
        <v>79</v>
      </c>
      <c r="AY165" s="16" t="s">
        <v>125</v>
      </c>
      <c r="BE165" s="192">
        <f t="shared" si="4"/>
        <v>0</v>
      </c>
      <c r="BF165" s="192">
        <f t="shared" si="5"/>
        <v>0</v>
      </c>
      <c r="BG165" s="192">
        <f t="shared" si="6"/>
        <v>0</v>
      </c>
      <c r="BH165" s="192">
        <f t="shared" si="7"/>
        <v>0</v>
      </c>
      <c r="BI165" s="192">
        <f t="shared" si="8"/>
        <v>0</v>
      </c>
      <c r="BJ165" s="16" t="s">
        <v>22</v>
      </c>
      <c r="BK165" s="192">
        <f t="shared" si="9"/>
        <v>0</v>
      </c>
      <c r="BL165" s="16" t="s">
        <v>214</v>
      </c>
      <c r="BM165" s="16" t="s">
        <v>291</v>
      </c>
    </row>
    <row r="166" spans="2:65" s="1" customFormat="1" ht="31.5" customHeight="1">
      <c r="B166" s="33"/>
      <c r="C166" s="181" t="s">
        <v>292</v>
      </c>
      <c r="D166" s="181" t="s">
        <v>128</v>
      </c>
      <c r="E166" s="182" t="s">
        <v>293</v>
      </c>
      <c r="F166" s="183" t="s">
        <v>294</v>
      </c>
      <c r="G166" s="184" t="s">
        <v>282</v>
      </c>
      <c r="H166" s="185">
        <v>2</v>
      </c>
      <c r="I166" s="186"/>
      <c r="J166" s="187">
        <f t="shared" si="0"/>
        <v>0</v>
      </c>
      <c r="K166" s="183" t="s">
        <v>20</v>
      </c>
      <c r="L166" s="53"/>
      <c r="M166" s="188" t="s">
        <v>20</v>
      </c>
      <c r="N166" s="189" t="s">
        <v>42</v>
      </c>
      <c r="O166" s="34"/>
      <c r="P166" s="190">
        <f t="shared" si="1"/>
        <v>0</v>
      </c>
      <c r="Q166" s="190">
        <v>0.115</v>
      </c>
      <c r="R166" s="190">
        <f t="shared" si="2"/>
        <v>0.23</v>
      </c>
      <c r="S166" s="190">
        <v>0.0625</v>
      </c>
      <c r="T166" s="191">
        <f t="shared" si="3"/>
        <v>0.125</v>
      </c>
      <c r="AR166" s="16" t="s">
        <v>214</v>
      </c>
      <c r="AT166" s="16" t="s">
        <v>128</v>
      </c>
      <c r="AU166" s="16" t="s">
        <v>79</v>
      </c>
      <c r="AY166" s="16" t="s">
        <v>125</v>
      </c>
      <c r="BE166" s="192">
        <f t="shared" si="4"/>
        <v>0</v>
      </c>
      <c r="BF166" s="192">
        <f t="shared" si="5"/>
        <v>0</v>
      </c>
      <c r="BG166" s="192">
        <f t="shared" si="6"/>
        <v>0</v>
      </c>
      <c r="BH166" s="192">
        <f t="shared" si="7"/>
        <v>0</v>
      </c>
      <c r="BI166" s="192">
        <f t="shared" si="8"/>
        <v>0</v>
      </c>
      <c r="BJ166" s="16" t="s">
        <v>22</v>
      </c>
      <c r="BK166" s="192">
        <f t="shared" si="9"/>
        <v>0</v>
      </c>
      <c r="BL166" s="16" t="s">
        <v>214</v>
      </c>
      <c r="BM166" s="16" t="s">
        <v>295</v>
      </c>
    </row>
    <row r="167" spans="2:65" s="1" customFormat="1" ht="31.5" customHeight="1">
      <c r="B167" s="33"/>
      <c r="C167" s="181" t="s">
        <v>296</v>
      </c>
      <c r="D167" s="181" t="s">
        <v>128</v>
      </c>
      <c r="E167" s="182" t="s">
        <v>297</v>
      </c>
      <c r="F167" s="183" t="s">
        <v>298</v>
      </c>
      <c r="G167" s="184" t="s">
        <v>282</v>
      </c>
      <c r="H167" s="185">
        <v>2</v>
      </c>
      <c r="I167" s="186"/>
      <c r="J167" s="187">
        <f t="shared" si="0"/>
        <v>0</v>
      </c>
      <c r="K167" s="183" t="s">
        <v>20</v>
      </c>
      <c r="L167" s="53"/>
      <c r="M167" s="188" t="s">
        <v>20</v>
      </c>
      <c r="N167" s="189" t="s">
        <v>42</v>
      </c>
      <c r="O167" s="34"/>
      <c r="P167" s="190">
        <f t="shared" si="1"/>
        <v>0</v>
      </c>
      <c r="Q167" s="190">
        <v>0.17</v>
      </c>
      <c r="R167" s="190">
        <f t="shared" si="2"/>
        <v>0.34</v>
      </c>
      <c r="S167" s="190">
        <v>0.085</v>
      </c>
      <c r="T167" s="191">
        <f t="shared" si="3"/>
        <v>0.17</v>
      </c>
      <c r="AR167" s="16" t="s">
        <v>214</v>
      </c>
      <c r="AT167" s="16" t="s">
        <v>128</v>
      </c>
      <c r="AU167" s="16" t="s">
        <v>79</v>
      </c>
      <c r="AY167" s="16" t="s">
        <v>125</v>
      </c>
      <c r="BE167" s="192">
        <f t="shared" si="4"/>
        <v>0</v>
      </c>
      <c r="BF167" s="192">
        <f t="shared" si="5"/>
        <v>0</v>
      </c>
      <c r="BG167" s="192">
        <f t="shared" si="6"/>
        <v>0</v>
      </c>
      <c r="BH167" s="192">
        <f t="shared" si="7"/>
        <v>0</v>
      </c>
      <c r="BI167" s="192">
        <f t="shared" si="8"/>
        <v>0</v>
      </c>
      <c r="BJ167" s="16" t="s">
        <v>22</v>
      </c>
      <c r="BK167" s="192">
        <f t="shared" si="9"/>
        <v>0</v>
      </c>
      <c r="BL167" s="16" t="s">
        <v>214</v>
      </c>
      <c r="BM167" s="16" t="s">
        <v>299</v>
      </c>
    </row>
    <row r="168" spans="2:65" s="1" customFormat="1" ht="31.5" customHeight="1">
      <c r="B168" s="33"/>
      <c r="C168" s="181" t="s">
        <v>300</v>
      </c>
      <c r="D168" s="181" t="s">
        <v>128</v>
      </c>
      <c r="E168" s="182" t="s">
        <v>301</v>
      </c>
      <c r="F168" s="183" t="s">
        <v>302</v>
      </c>
      <c r="G168" s="184" t="s">
        <v>282</v>
      </c>
      <c r="H168" s="185">
        <v>6</v>
      </c>
      <c r="I168" s="186"/>
      <c r="J168" s="187">
        <f t="shared" si="0"/>
        <v>0</v>
      </c>
      <c r="K168" s="183" t="s">
        <v>20</v>
      </c>
      <c r="L168" s="53"/>
      <c r="M168" s="188" t="s">
        <v>20</v>
      </c>
      <c r="N168" s="189" t="s">
        <v>42</v>
      </c>
      <c r="O168" s="34"/>
      <c r="P168" s="190">
        <f t="shared" si="1"/>
        <v>0</v>
      </c>
      <c r="Q168" s="190">
        <v>0.145</v>
      </c>
      <c r="R168" s="190">
        <f t="shared" si="2"/>
        <v>0.8699999999999999</v>
      </c>
      <c r="S168" s="190">
        <v>0.0725</v>
      </c>
      <c r="T168" s="191">
        <f t="shared" si="3"/>
        <v>0.43499999999999994</v>
      </c>
      <c r="AR168" s="16" t="s">
        <v>214</v>
      </c>
      <c r="AT168" s="16" t="s">
        <v>128</v>
      </c>
      <c r="AU168" s="16" t="s">
        <v>79</v>
      </c>
      <c r="AY168" s="16" t="s">
        <v>125</v>
      </c>
      <c r="BE168" s="192">
        <f t="shared" si="4"/>
        <v>0</v>
      </c>
      <c r="BF168" s="192">
        <f t="shared" si="5"/>
        <v>0</v>
      </c>
      <c r="BG168" s="192">
        <f t="shared" si="6"/>
        <v>0</v>
      </c>
      <c r="BH168" s="192">
        <f t="shared" si="7"/>
        <v>0</v>
      </c>
      <c r="BI168" s="192">
        <f t="shared" si="8"/>
        <v>0</v>
      </c>
      <c r="BJ168" s="16" t="s">
        <v>22</v>
      </c>
      <c r="BK168" s="192">
        <f t="shared" si="9"/>
        <v>0</v>
      </c>
      <c r="BL168" s="16" t="s">
        <v>214</v>
      </c>
      <c r="BM168" s="16" t="s">
        <v>303</v>
      </c>
    </row>
    <row r="169" spans="2:65" s="1" customFormat="1" ht="31.5" customHeight="1">
      <c r="B169" s="33"/>
      <c r="C169" s="181" t="s">
        <v>304</v>
      </c>
      <c r="D169" s="181" t="s">
        <v>128</v>
      </c>
      <c r="E169" s="182" t="s">
        <v>305</v>
      </c>
      <c r="F169" s="183" t="s">
        <v>306</v>
      </c>
      <c r="G169" s="184" t="s">
        <v>282</v>
      </c>
      <c r="H169" s="185">
        <v>1</v>
      </c>
      <c r="I169" s="186"/>
      <c r="J169" s="187">
        <f t="shared" si="0"/>
        <v>0</v>
      </c>
      <c r="K169" s="183" t="s">
        <v>20</v>
      </c>
      <c r="L169" s="53"/>
      <c r="M169" s="188" t="s">
        <v>20</v>
      </c>
      <c r="N169" s="189" t="s">
        <v>42</v>
      </c>
      <c r="O169" s="34"/>
      <c r="P169" s="190">
        <f t="shared" si="1"/>
        <v>0</v>
      </c>
      <c r="Q169" s="190">
        <v>0.13</v>
      </c>
      <c r="R169" s="190">
        <f t="shared" si="2"/>
        <v>0.13</v>
      </c>
      <c r="S169" s="190">
        <v>0</v>
      </c>
      <c r="T169" s="191">
        <f t="shared" si="3"/>
        <v>0</v>
      </c>
      <c r="AR169" s="16" t="s">
        <v>214</v>
      </c>
      <c r="AT169" s="16" t="s">
        <v>128</v>
      </c>
      <c r="AU169" s="16" t="s">
        <v>79</v>
      </c>
      <c r="AY169" s="16" t="s">
        <v>125</v>
      </c>
      <c r="BE169" s="192">
        <f t="shared" si="4"/>
        <v>0</v>
      </c>
      <c r="BF169" s="192">
        <f t="shared" si="5"/>
        <v>0</v>
      </c>
      <c r="BG169" s="192">
        <f t="shared" si="6"/>
        <v>0</v>
      </c>
      <c r="BH169" s="192">
        <f t="shared" si="7"/>
        <v>0</v>
      </c>
      <c r="BI169" s="192">
        <f t="shared" si="8"/>
        <v>0</v>
      </c>
      <c r="BJ169" s="16" t="s">
        <v>22</v>
      </c>
      <c r="BK169" s="192">
        <f t="shared" si="9"/>
        <v>0</v>
      </c>
      <c r="BL169" s="16" t="s">
        <v>214</v>
      </c>
      <c r="BM169" s="16" t="s">
        <v>307</v>
      </c>
    </row>
    <row r="170" spans="2:65" s="1" customFormat="1" ht="31.5" customHeight="1">
      <c r="B170" s="33"/>
      <c r="C170" s="181" t="s">
        <v>308</v>
      </c>
      <c r="D170" s="181" t="s">
        <v>128</v>
      </c>
      <c r="E170" s="182" t="s">
        <v>309</v>
      </c>
      <c r="F170" s="183" t="s">
        <v>310</v>
      </c>
      <c r="G170" s="184" t="s">
        <v>282</v>
      </c>
      <c r="H170" s="185">
        <v>3</v>
      </c>
      <c r="I170" s="186"/>
      <c r="J170" s="187">
        <f t="shared" si="0"/>
        <v>0</v>
      </c>
      <c r="K170" s="183" t="s">
        <v>20</v>
      </c>
      <c r="L170" s="53"/>
      <c r="M170" s="188" t="s">
        <v>20</v>
      </c>
      <c r="N170" s="189" t="s">
        <v>42</v>
      </c>
      <c r="O170" s="34"/>
      <c r="P170" s="190">
        <f t="shared" si="1"/>
        <v>0</v>
      </c>
      <c r="Q170" s="190">
        <v>0.105</v>
      </c>
      <c r="R170" s="190">
        <f t="shared" si="2"/>
        <v>0.315</v>
      </c>
      <c r="S170" s="190">
        <v>0</v>
      </c>
      <c r="T170" s="191">
        <f t="shared" si="3"/>
        <v>0</v>
      </c>
      <c r="AR170" s="16" t="s">
        <v>214</v>
      </c>
      <c r="AT170" s="16" t="s">
        <v>128</v>
      </c>
      <c r="AU170" s="16" t="s">
        <v>79</v>
      </c>
      <c r="AY170" s="16" t="s">
        <v>125</v>
      </c>
      <c r="BE170" s="192">
        <f t="shared" si="4"/>
        <v>0</v>
      </c>
      <c r="BF170" s="192">
        <f t="shared" si="5"/>
        <v>0</v>
      </c>
      <c r="BG170" s="192">
        <f t="shared" si="6"/>
        <v>0</v>
      </c>
      <c r="BH170" s="192">
        <f t="shared" si="7"/>
        <v>0</v>
      </c>
      <c r="BI170" s="192">
        <f t="shared" si="8"/>
        <v>0</v>
      </c>
      <c r="BJ170" s="16" t="s">
        <v>22</v>
      </c>
      <c r="BK170" s="192">
        <f t="shared" si="9"/>
        <v>0</v>
      </c>
      <c r="BL170" s="16" t="s">
        <v>214</v>
      </c>
      <c r="BM170" s="16" t="s">
        <v>311</v>
      </c>
    </row>
    <row r="171" spans="2:65" s="1" customFormat="1" ht="31.5" customHeight="1">
      <c r="B171" s="33"/>
      <c r="C171" s="181" t="s">
        <v>312</v>
      </c>
      <c r="D171" s="181" t="s">
        <v>128</v>
      </c>
      <c r="E171" s="182" t="s">
        <v>313</v>
      </c>
      <c r="F171" s="183" t="s">
        <v>314</v>
      </c>
      <c r="G171" s="184" t="s">
        <v>282</v>
      </c>
      <c r="H171" s="185">
        <v>3</v>
      </c>
      <c r="I171" s="186"/>
      <c r="J171" s="187">
        <f t="shared" si="0"/>
        <v>0</v>
      </c>
      <c r="K171" s="183" t="s">
        <v>20</v>
      </c>
      <c r="L171" s="53"/>
      <c r="M171" s="188" t="s">
        <v>20</v>
      </c>
      <c r="N171" s="189" t="s">
        <v>42</v>
      </c>
      <c r="O171" s="34"/>
      <c r="P171" s="190">
        <f t="shared" si="1"/>
        <v>0</v>
      </c>
      <c r="Q171" s="190">
        <v>0.175</v>
      </c>
      <c r="R171" s="190">
        <f t="shared" si="2"/>
        <v>0.5249999999999999</v>
      </c>
      <c r="S171" s="190">
        <v>0</v>
      </c>
      <c r="T171" s="191">
        <f t="shared" si="3"/>
        <v>0</v>
      </c>
      <c r="AR171" s="16" t="s">
        <v>214</v>
      </c>
      <c r="AT171" s="16" t="s">
        <v>128</v>
      </c>
      <c r="AU171" s="16" t="s">
        <v>79</v>
      </c>
      <c r="AY171" s="16" t="s">
        <v>125</v>
      </c>
      <c r="BE171" s="192">
        <f t="shared" si="4"/>
        <v>0</v>
      </c>
      <c r="BF171" s="192">
        <f t="shared" si="5"/>
        <v>0</v>
      </c>
      <c r="BG171" s="192">
        <f t="shared" si="6"/>
        <v>0</v>
      </c>
      <c r="BH171" s="192">
        <f t="shared" si="7"/>
        <v>0</v>
      </c>
      <c r="BI171" s="192">
        <f t="shared" si="8"/>
        <v>0</v>
      </c>
      <c r="BJ171" s="16" t="s">
        <v>22</v>
      </c>
      <c r="BK171" s="192">
        <f t="shared" si="9"/>
        <v>0</v>
      </c>
      <c r="BL171" s="16" t="s">
        <v>214</v>
      </c>
      <c r="BM171" s="16" t="s">
        <v>315</v>
      </c>
    </row>
    <row r="172" spans="2:65" s="1" customFormat="1" ht="31.5" customHeight="1">
      <c r="B172" s="33"/>
      <c r="C172" s="181" t="s">
        <v>316</v>
      </c>
      <c r="D172" s="181" t="s">
        <v>128</v>
      </c>
      <c r="E172" s="182" t="s">
        <v>317</v>
      </c>
      <c r="F172" s="183" t="s">
        <v>318</v>
      </c>
      <c r="G172" s="184" t="s">
        <v>282</v>
      </c>
      <c r="H172" s="185">
        <v>3</v>
      </c>
      <c r="I172" s="186"/>
      <c r="J172" s="187">
        <f t="shared" si="0"/>
        <v>0</v>
      </c>
      <c r="K172" s="183" t="s">
        <v>20</v>
      </c>
      <c r="L172" s="53"/>
      <c r="M172" s="188" t="s">
        <v>20</v>
      </c>
      <c r="N172" s="189" t="s">
        <v>42</v>
      </c>
      <c r="O172" s="34"/>
      <c r="P172" s="190">
        <f t="shared" si="1"/>
        <v>0</v>
      </c>
      <c r="Q172" s="190">
        <v>0.22</v>
      </c>
      <c r="R172" s="190">
        <f t="shared" si="2"/>
        <v>0.66</v>
      </c>
      <c r="S172" s="190">
        <v>0</v>
      </c>
      <c r="T172" s="191">
        <f t="shared" si="3"/>
        <v>0</v>
      </c>
      <c r="AR172" s="16" t="s">
        <v>214</v>
      </c>
      <c r="AT172" s="16" t="s">
        <v>128</v>
      </c>
      <c r="AU172" s="16" t="s">
        <v>79</v>
      </c>
      <c r="AY172" s="16" t="s">
        <v>125</v>
      </c>
      <c r="BE172" s="192">
        <f t="shared" si="4"/>
        <v>0</v>
      </c>
      <c r="BF172" s="192">
        <f t="shared" si="5"/>
        <v>0</v>
      </c>
      <c r="BG172" s="192">
        <f t="shared" si="6"/>
        <v>0</v>
      </c>
      <c r="BH172" s="192">
        <f t="shared" si="7"/>
        <v>0</v>
      </c>
      <c r="BI172" s="192">
        <f t="shared" si="8"/>
        <v>0</v>
      </c>
      <c r="BJ172" s="16" t="s">
        <v>22</v>
      </c>
      <c r="BK172" s="192">
        <f t="shared" si="9"/>
        <v>0</v>
      </c>
      <c r="BL172" s="16" t="s">
        <v>214</v>
      </c>
      <c r="BM172" s="16" t="s">
        <v>319</v>
      </c>
    </row>
    <row r="173" spans="2:65" s="1" customFormat="1" ht="31.5" customHeight="1">
      <c r="B173" s="33"/>
      <c r="C173" s="181" t="s">
        <v>320</v>
      </c>
      <c r="D173" s="181" t="s">
        <v>128</v>
      </c>
      <c r="E173" s="182" t="s">
        <v>321</v>
      </c>
      <c r="F173" s="183" t="s">
        <v>322</v>
      </c>
      <c r="G173" s="184" t="s">
        <v>282</v>
      </c>
      <c r="H173" s="185">
        <v>1</v>
      </c>
      <c r="I173" s="186"/>
      <c r="J173" s="187">
        <f t="shared" si="0"/>
        <v>0</v>
      </c>
      <c r="K173" s="183" t="s">
        <v>20</v>
      </c>
      <c r="L173" s="53"/>
      <c r="M173" s="188" t="s">
        <v>20</v>
      </c>
      <c r="N173" s="189" t="s">
        <v>42</v>
      </c>
      <c r="O173" s="34"/>
      <c r="P173" s="190">
        <f t="shared" si="1"/>
        <v>0</v>
      </c>
      <c r="Q173" s="190">
        <v>0.21</v>
      </c>
      <c r="R173" s="190">
        <f t="shared" si="2"/>
        <v>0.21</v>
      </c>
      <c r="S173" s="190">
        <v>0</v>
      </c>
      <c r="T173" s="191">
        <f t="shared" si="3"/>
        <v>0</v>
      </c>
      <c r="AR173" s="16" t="s">
        <v>214</v>
      </c>
      <c r="AT173" s="16" t="s">
        <v>128</v>
      </c>
      <c r="AU173" s="16" t="s">
        <v>79</v>
      </c>
      <c r="AY173" s="16" t="s">
        <v>125</v>
      </c>
      <c r="BE173" s="192">
        <f t="shared" si="4"/>
        <v>0</v>
      </c>
      <c r="BF173" s="192">
        <f t="shared" si="5"/>
        <v>0</v>
      </c>
      <c r="BG173" s="192">
        <f t="shared" si="6"/>
        <v>0</v>
      </c>
      <c r="BH173" s="192">
        <f t="shared" si="7"/>
        <v>0</v>
      </c>
      <c r="BI173" s="192">
        <f t="shared" si="8"/>
        <v>0</v>
      </c>
      <c r="BJ173" s="16" t="s">
        <v>22</v>
      </c>
      <c r="BK173" s="192">
        <f t="shared" si="9"/>
        <v>0</v>
      </c>
      <c r="BL173" s="16" t="s">
        <v>214</v>
      </c>
      <c r="BM173" s="16" t="s">
        <v>323</v>
      </c>
    </row>
    <row r="174" spans="2:65" s="1" customFormat="1" ht="31.5" customHeight="1">
      <c r="B174" s="33"/>
      <c r="C174" s="181" t="s">
        <v>324</v>
      </c>
      <c r="D174" s="181" t="s">
        <v>128</v>
      </c>
      <c r="E174" s="182" t="s">
        <v>325</v>
      </c>
      <c r="F174" s="183" t="s">
        <v>326</v>
      </c>
      <c r="G174" s="184" t="s">
        <v>282</v>
      </c>
      <c r="H174" s="185">
        <v>3</v>
      </c>
      <c r="I174" s="186"/>
      <c r="J174" s="187">
        <f t="shared" si="0"/>
        <v>0</v>
      </c>
      <c r="K174" s="183" t="s">
        <v>20</v>
      </c>
      <c r="L174" s="53"/>
      <c r="M174" s="188" t="s">
        <v>20</v>
      </c>
      <c r="N174" s="189" t="s">
        <v>42</v>
      </c>
      <c r="O174" s="34"/>
      <c r="P174" s="190">
        <f t="shared" si="1"/>
        <v>0</v>
      </c>
      <c r="Q174" s="190">
        <v>0.24</v>
      </c>
      <c r="R174" s="190">
        <f t="shared" si="2"/>
        <v>0.72</v>
      </c>
      <c r="S174" s="190">
        <v>0.12</v>
      </c>
      <c r="T174" s="191">
        <f t="shared" si="3"/>
        <v>0.36</v>
      </c>
      <c r="AR174" s="16" t="s">
        <v>214</v>
      </c>
      <c r="AT174" s="16" t="s">
        <v>128</v>
      </c>
      <c r="AU174" s="16" t="s">
        <v>79</v>
      </c>
      <c r="AY174" s="16" t="s">
        <v>125</v>
      </c>
      <c r="BE174" s="192">
        <f t="shared" si="4"/>
        <v>0</v>
      </c>
      <c r="BF174" s="192">
        <f t="shared" si="5"/>
        <v>0</v>
      </c>
      <c r="BG174" s="192">
        <f t="shared" si="6"/>
        <v>0</v>
      </c>
      <c r="BH174" s="192">
        <f t="shared" si="7"/>
        <v>0</v>
      </c>
      <c r="BI174" s="192">
        <f t="shared" si="8"/>
        <v>0</v>
      </c>
      <c r="BJ174" s="16" t="s">
        <v>22</v>
      </c>
      <c r="BK174" s="192">
        <f t="shared" si="9"/>
        <v>0</v>
      </c>
      <c r="BL174" s="16" t="s">
        <v>214</v>
      </c>
      <c r="BM174" s="16" t="s">
        <v>327</v>
      </c>
    </row>
    <row r="175" spans="2:65" s="1" customFormat="1" ht="31.5" customHeight="1">
      <c r="B175" s="33"/>
      <c r="C175" s="181" t="s">
        <v>328</v>
      </c>
      <c r="D175" s="181" t="s">
        <v>128</v>
      </c>
      <c r="E175" s="182" t="s">
        <v>329</v>
      </c>
      <c r="F175" s="183" t="s">
        <v>330</v>
      </c>
      <c r="G175" s="184" t="s">
        <v>282</v>
      </c>
      <c r="H175" s="185">
        <v>6</v>
      </c>
      <c r="I175" s="186"/>
      <c r="J175" s="187">
        <f t="shared" si="0"/>
        <v>0</v>
      </c>
      <c r="K175" s="183" t="s">
        <v>20</v>
      </c>
      <c r="L175" s="53"/>
      <c r="M175" s="188" t="s">
        <v>20</v>
      </c>
      <c r="N175" s="189" t="s">
        <v>42</v>
      </c>
      <c r="O175" s="34"/>
      <c r="P175" s="190">
        <f t="shared" si="1"/>
        <v>0</v>
      </c>
      <c r="Q175" s="190">
        <v>0.22</v>
      </c>
      <c r="R175" s="190">
        <f t="shared" si="2"/>
        <v>1.32</v>
      </c>
      <c r="S175" s="190">
        <v>0.11</v>
      </c>
      <c r="T175" s="191">
        <f t="shared" si="3"/>
        <v>0.66</v>
      </c>
      <c r="AR175" s="16" t="s">
        <v>214</v>
      </c>
      <c r="AT175" s="16" t="s">
        <v>128</v>
      </c>
      <c r="AU175" s="16" t="s">
        <v>79</v>
      </c>
      <c r="AY175" s="16" t="s">
        <v>125</v>
      </c>
      <c r="BE175" s="192">
        <f t="shared" si="4"/>
        <v>0</v>
      </c>
      <c r="BF175" s="192">
        <f t="shared" si="5"/>
        <v>0</v>
      </c>
      <c r="BG175" s="192">
        <f t="shared" si="6"/>
        <v>0</v>
      </c>
      <c r="BH175" s="192">
        <f t="shared" si="7"/>
        <v>0</v>
      </c>
      <c r="BI175" s="192">
        <f t="shared" si="8"/>
        <v>0</v>
      </c>
      <c r="BJ175" s="16" t="s">
        <v>22</v>
      </c>
      <c r="BK175" s="192">
        <f t="shared" si="9"/>
        <v>0</v>
      </c>
      <c r="BL175" s="16" t="s">
        <v>214</v>
      </c>
      <c r="BM175" s="16" t="s">
        <v>331</v>
      </c>
    </row>
    <row r="176" spans="2:65" s="1" customFormat="1" ht="31.5" customHeight="1">
      <c r="B176" s="33"/>
      <c r="C176" s="181" t="s">
        <v>332</v>
      </c>
      <c r="D176" s="181" t="s">
        <v>128</v>
      </c>
      <c r="E176" s="182" t="s">
        <v>333</v>
      </c>
      <c r="F176" s="183" t="s">
        <v>334</v>
      </c>
      <c r="G176" s="184" t="s">
        <v>282</v>
      </c>
      <c r="H176" s="185">
        <v>8</v>
      </c>
      <c r="I176" s="186"/>
      <c r="J176" s="187">
        <f t="shared" si="0"/>
        <v>0</v>
      </c>
      <c r="K176" s="183" t="s">
        <v>20</v>
      </c>
      <c r="L176" s="53"/>
      <c r="M176" s="188" t="s">
        <v>20</v>
      </c>
      <c r="N176" s="189" t="s">
        <v>42</v>
      </c>
      <c r="O176" s="34"/>
      <c r="P176" s="190">
        <f t="shared" si="1"/>
        <v>0</v>
      </c>
      <c r="Q176" s="190">
        <v>0.315</v>
      </c>
      <c r="R176" s="190">
        <f t="shared" si="2"/>
        <v>2.52</v>
      </c>
      <c r="S176" s="190">
        <v>0</v>
      </c>
      <c r="T176" s="191">
        <f t="shared" si="3"/>
        <v>0</v>
      </c>
      <c r="AR176" s="16" t="s">
        <v>214</v>
      </c>
      <c r="AT176" s="16" t="s">
        <v>128</v>
      </c>
      <c r="AU176" s="16" t="s">
        <v>79</v>
      </c>
      <c r="AY176" s="16" t="s">
        <v>125</v>
      </c>
      <c r="BE176" s="192">
        <f t="shared" si="4"/>
        <v>0</v>
      </c>
      <c r="BF176" s="192">
        <f t="shared" si="5"/>
        <v>0</v>
      </c>
      <c r="BG176" s="192">
        <f t="shared" si="6"/>
        <v>0</v>
      </c>
      <c r="BH176" s="192">
        <f t="shared" si="7"/>
        <v>0</v>
      </c>
      <c r="BI176" s="192">
        <f t="shared" si="8"/>
        <v>0</v>
      </c>
      <c r="BJ176" s="16" t="s">
        <v>22</v>
      </c>
      <c r="BK176" s="192">
        <f t="shared" si="9"/>
        <v>0</v>
      </c>
      <c r="BL176" s="16" t="s">
        <v>214</v>
      </c>
      <c r="BM176" s="16" t="s">
        <v>335</v>
      </c>
    </row>
    <row r="177" spans="2:65" s="1" customFormat="1" ht="31.5" customHeight="1">
      <c r="B177" s="33"/>
      <c r="C177" s="181" t="s">
        <v>336</v>
      </c>
      <c r="D177" s="181" t="s">
        <v>128</v>
      </c>
      <c r="E177" s="182" t="s">
        <v>337</v>
      </c>
      <c r="F177" s="183" t="s">
        <v>338</v>
      </c>
      <c r="G177" s="184" t="s">
        <v>282</v>
      </c>
      <c r="H177" s="185">
        <v>18</v>
      </c>
      <c r="I177" s="186"/>
      <c r="J177" s="187">
        <f t="shared" si="0"/>
        <v>0</v>
      </c>
      <c r="K177" s="183" t="s">
        <v>20</v>
      </c>
      <c r="L177" s="53"/>
      <c r="M177" s="188" t="s">
        <v>20</v>
      </c>
      <c r="N177" s="189" t="s">
        <v>42</v>
      </c>
      <c r="O177" s="34"/>
      <c r="P177" s="190">
        <f t="shared" si="1"/>
        <v>0</v>
      </c>
      <c r="Q177" s="190">
        <v>0.315</v>
      </c>
      <c r="R177" s="190">
        <f t="shared" si="2"/>
        <v>5.67</v>
      </c>
      <c r="S177" s="190">
        <v>0</v>
      </c>
      <c r="T177" s="191">
        <f t="shared" si="3"/>
        <v>0</v>
      </c>
      <c r="AR177" s="16" t="s">
        <v>214</v>
      </c>
      <c r="AT177" s="16" t="s">
        <v>128</v>
      </c>
      <c r="AU177" s="16" t="s">
        <v>79</v>
      </c>
      <c r="AY177" s="16" t="s">
        <v>125</v>
      </c>
      <c r="BE177" s="192">
        <f t="shared" si="4"/>
        <v>0</v>
      </c>
      <c r="BF177" s="192">
        <f t="shared" si="5"/>
        <v>0</v>
      </c>
      <c r="BG177" s="192">
        <f t="shared" si="6"/>
        <v>0</v>
      </c>
      <c r="BH177" s="192">
        <f t="shared" si="7"/>
        <v>0</v>
      </c>
      <c r="BI177" s="192">
        <f t="shared" si="8"/>
        <v>0</v>
      </c>
      <c r="BJ177" s="16" t="s">
        <v>22</v>
      </c>
      <c r="BK177" s="192">
        <f t="shared" si="9"/>
        <v>0</v>
      </c>
      <c r="BL177" s="16" t="s">
        <v>214</v>
      </c>
      <c r="BM177" s="16" t="s">
        <v>339</v>
      </c>
    </row>
    <row r="178" spans="2:65" s="1" customFormat="1" ht="22.5" customHeight="1">
      <c r="B178" s="33"/>
      <c r="C178" s="181" t="s">
        <v>340</v>
      </c>
      <c r="D178" s="181" t="s">
        <v>128</v>
      </c>
      <c r="E178" s="182" t="s">
        <v>341</v>
      </c>
      <c r="F178" s="183" t="s">
        <v>342</v>
      </c>
      <c r="G178" s="184" t="s">
        <v>282</v>
      </c>
      <c r="H178" s="185">
        <v>1</v>
      </c>
      <c r="I178" s="186"/>
      <c r="J178" s="187">
        <f t="shared" si="0"/>
        <v>0</v>
      </c>
      <c r="K178" s="183" t="s">
        <v>132</v>
      </c>
      <c r="L178" s="53"/>
      <c r="M178" s="188" t="s">
        <v>20</v>
      </c>
      <c r="N178" s="189" t="s">
        <v>42</v>
      </c>
      <c r="O178" s="34"/>
      <c r="P178" s="190">
        <f t="shared" si="1"/>
        <v>0</v>
      </c>
      <c r="Q178" s="190">
        <v>0</v>
      </c>
      <c r="R178" s="190">
        <f t="shared" si="2"/>
        <v>0</v>
      </c>
      <c r="S178" s="190">
        <v>0</v>
      </c>
      <c r="T178" s="191">
        <f t="shared" si="3"/>
        <v>0</v>
      </c>
      <c r="AR178" s="16" t="s">
        <v>214</v>
      </c>
      <c r="AT178" s="16" t="s">
        <v>128</v>
      </c>
      <c r="AU178" s="16" t="s">
        <v>79</v>
      </c>
      <c r="AY178" s="16" t="s">
        <v>125</v>
      </c>
      <c r="BE178" s="192">
        <f t="shared" si="4"/>
        <v>0</v>
      </c>
      <c r="BF178" s="192">
        <f t="shared" si="5"/>
        <v>0</v>
      </c>
      <c r="BG178" s="192">
        <f t="shared" si="6"/>
        <v>0</v>
      </c>
      <c r="BH178" s="192">
        <f t="shared" si="7"/>
        <v>0</v>
      </c>
      <c r="BI178" s="192">
        <f t="shared" si="8"/>
        <v>0</v>
      </c>
      <c r="BJ178" s="16" t="s">
        <v>22</v>
      </c>
      <c r="BK178" s="192">
        <f t="shared" si="9"/>
        <v>0</v>
      </c>
      <c r="BL178" s="16" t="s">
        <v>214</v>
      </c>
      <c r="BM178" s="16" t="s">
        <v>343</v>
      </c>
    </row>
    <row r="179" spans="2:51" s="11" customFormat="1" ht="13.5">
      <c r="B179" s="193"/>
      <c r="C179" s="194"/>
      <c r="D179" s="195" t="s">
        <v>135</v>
      </c>
      <c r="E179" s="196" t="s">
        <v>20</v>
      </c>
      <c r="F179" s="197" t="s">
        <v>22</v>
      </c>
      <c r="G179" s="194"/>
      <c r="H179" s="198">
        <v>1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135</v>
      </c>
      <c r="AU179" s="204" t="s">
        <v>79</v>
      </c>
      <c r="AV179" s="11" t="s">
        <v>79</v>
      </c>
      <c r="AW179" s="11" t="s">
        <v>35</v>
      </c>
      <c r="AX179" s="11" t="s">
        <v>22</v>
      </c>
      <c r="AY179" s="204" t="s">
        <v>125</v>
      </c>
    </row>
    <row r="180" spans="2:65" s="1" customFormat="1" ht="22.5" customHeight="1">
      <c r="B180" s="33"/>
      <c r="C180" s="220" t="s">
        <v>344</v>
      </c>
      <c r="D180" s="220" t="s">
        <v>165</v>
      </c>
      <c r="E180" s="221" t="s">
        <v>345</v>
      </c>
      <c r="F180" s="222" t="s">
        <v>346</v>
      </c>
      <c r="G180" s="223" t="s">
        <v>139</v>
      </c>
      <c r="H180" s="224">
        <v>59.58</v>
      </c>
      <c r="I180" s="225"/>
      <c r="J180" s="226">
        <f>ROUND(I180*H180,2)</f>
        <v>0</v>
      </c>
      <c r="K180" s="222" t="s">
        <v>20</v>
      </c>
      <c r="L180" s="227"/>
      <c r="M180" s="228" t="s">
        <v>20</v>
      </c>
      <c r="N180" s="229" t="s">
        <v>42</v>
      </c>
      <c r="O180" s="34"/>
      <c r="P180" s="190">
        <f>O180*H180</f>
        <v>0</v>
      </c>
      <c r="Q180" s="190">
        <v>0.003</v>
      </c>
      <c r="R180" s="190">
        <f>Q180*H180</f>
        <v>0.17874</v>
      </c>
      <c r="S180" s="190">
        <v>0</v>
      </c>
      <c r="T180" s="191">
        <f>S180*H180</f>
        <v>0</v>
      </c>
      <c r="AR180" s="16" t="s">
        <v>296</v>
      </c>
      <c r="AT180" s="16" t="s">
        <v>165</v>
      </c>
      <c r="AU180" s="16" t="s">
        <v>79</v>
      </c>
      <c r="AY180" s="16" t="s">
        <v>125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6" t="s">
        <v>22</v>
      </c>
      <c r="BK180" s="192">
        <f>ROUND(I180*H180,2)</f>
        <v>0</v>
      </c>
      <c r="BL180" s="16" t="s">
        <v>214</v>
      </c>
      <c r="BM180" s="16" t="s">
        <v>347</v>
      </c>
    </row>
    <row r="181" spans="2:51" s="11" customFormat="1" ht="13.5">
      <c r="B181" s="193"/>
      <c r="C181" s="194"/>
      <c r="D181" s="205" t="s">
        <v>135</v>
      </c>
      <c r="E181" s="206" t="s">
        <v>20</v>
      </c>
      <c r="F181" s="207" t="s">
        <v>22</v>
      </c>
      <c r="G181" s="194"/>
      <c r="H181" s="208">
        <v>1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135</v>
      </c>
      <c r="AU181" s="204" t="s">
        <v>79</v>
      </c>
      <c r="AV181" s="11" t="s">
        <v>79</v>
      </c>
      <c r="AW181" s="11" t="s">
        <v>35</v>
      </c>
      <c r="AX181" s="11" t="s">
        <v>71</v>
      </c>
      <c r="AY181" s="204" t="s">
        <v>125</v>
      </c>
    </row>
    <row r="182" spans="2:51" s="11" customFormat="1" ht="13.5">
      <c r="B182" s="193"/>
      <c r="C182" s="194"/>
      <c r="D182" s="205" t="s">
        <v>135</v>
      </c>
      <c r="E182" s="206" t="s">
        <v>20</v>
      </c>
      <c r="F182" s="207" t="s">
        <v>348</v>
      </c>
      <c r="G182" s="194"/>
      <c r="H182" s="208">
        <v>1.05</v>
      </c>
      <c r="I182" s="199"/>
      <c r="J182" s="194"/>
      <c r="K182" s="194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135</v>
      </c>
      <c r="AU182" s="204" t="s">
        <v>79</v>
      </c>
      <c r="AV182" s="11" t="s">
        <v>79</v>
      </c>
      <c r="AW182" s="11" t="s">
        <v>35</v>
      </c>
      <c r="AX182" s="11" t="s">
        <v>71</v>
      </c>
      <c r="AY182" s="204" t="s">
        <v>125</v>
      </c>
    </row>
    <row r="183" spans="2:51" s="11" customFormat="1" ht="13.5">
      <c r="B183" s="193"/>
      <c r="C183" s="194"/>
      <c r="D183" s="205" t="s">
        <v>135</v>
      </c>
      <c r="E183" s="206" t="s">
        <v>20</v>
      </c>
      <c r="F183" s="207" t="s">
        <v>349</v>
      </c>
      <c r="G183" s="194"/>
      <c r="H183" s="208">
        <v>4.31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135</v>
      </c>
      <c r="AU183" s="204" t="s">
        <v>79</v>
      </c>
      <c r="AV183" s="11" t="s">
        <v>79</v>
      </c>
      <c r="AW183" s="11" t="s">
        <v>35</v>
      </c>
      <c r="AX183" s="11" t="s">
        <v>71</v>
      </c>
      <c r="AY183" s="204" t="s">
        <v>125</v>
      </c>
    </row>
    <row r="184" spans="2:51" s="11" customFormat="1" ht="13.5">
      <c r="B184" s="193"/>
      <c r="C184" s="194"/>
      <c r="D184" s="205" t="s">
        <v>135</v>
      </c>
      <c r="E184" s="206" t="s">
        <v>20</v>
      </c>
      <c r="F184" s="207" t="s">
        <v>350</v>
      </c>
      <c r="G184" s="194"/>
      <c r="H184" s="208">
        <v>6.42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135</v>
      </c>
      <c r="AU184" s="204" t="s">
        <v>79</v>
      </c>
      <c r="AV184" s="11" t="s">
        <v>79</v>
      </c>
      <c r="AW184" s="11" t="s">
        <v>35</v>
      </c>
      <c r="AX184" s="11" t="s">
        <v>71</v>
      </c>
      <c r="AY184" s="204" t="s">
        <v>125</v>
      </c>
    </row>
    <row r="185" spans="2:51" s="11" customFormat="1" ht="13.5">
      <c r="B185" s="193"/>
      <c r="C185" s="194"/>
      <c r="D185" s="205" t="s">
        <v>135</v>
      </c>
      <c r="E185" s="206" t="s">
        <v>20</v>
      </c>
      <c r="F185" s="207" t="s">
        <v>351</v>
      </c>
      <c r="G185" s="194"/>
      <c r="H185" s="208">
        <v>46.8</v>
      </c>
      <c r="I185" s="199"/>
      <c r="J185" s="194"/>
      <c r="K185" s="194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135</v>
      </c>
      <c r="AU185" s="204" t="s">
        <v>79</v>
      </c>
      <c r="AV185" s="11" t="s">
        <v>79</v>
      </c>
      <c r="AW185" s="11" t="s">
        <v>35</v>
      </c>
      <c r="AX185" s="11" t="s">
        <v>71</v>
      </c>
      <c r="AY185" s="204" t="s">
        <v>125</v>
      </c>
    </row>
    <row r="186" spans="2:51" s="12" customFormat="1" ht="13.5">
      <c r="B186" s="209"/>
      <c r="C186" s="210"/>
      <c r="D186" s="195" t="s">
        <v>135</v>
      </c>
      <c r="E186" s="211" t="s">
        <v>20</v>
      </c>
      <c r="F186" s="212" t="s">
        <v>146</v>
      </c>
      <c r="G186" s="210"/>
      <c r="H186" s="213">
        <v>59.58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135</v>
      </c>
      <c r="AU186" s="219" t="s">
        <v>79</v>
      </c>
      <c r="AV186" s="12" t="s">
        <v>133</v>
      </c>
      <c r="AW186" s="12" t="s">
        <v>35</v>
      </c>
      <c r="AX186" s="12" t="s">
        <v>22</v>
      </c>
      <c r="AY186" s="219" t="s">
        <v>125</v>
      </c>
    </row>
    <row r="187" spans="2:65" s="1" customFormat="1" ht="22.5" customHeight="1">
      <c r="B187" s="33"/>
      <c r="C187" s="181" t="s">
        <v>352</v>
      </c>
      <c r="D187" s="181" t="s">
        <v>128</v>
      </c>
      <c r="E187" s="182" t="s">
        <v>353</v>
      </c>
      <c r="F187" s="183" t="s">
        <v>354</v>
      </c>
      <c r="G187" s="184" t="s">
        <v>282</v>
      </c>
      <c r="H187" s="185">
        <v>11</v>
      </c>
      <c r="I187" s="186"/>
      <c r="J187" s="187">
        <f>ROUND(I187*H187,2)</f>
        <v>0</v>
      </c>
      <c r="K187" s="183" t="s">
        <v>132</v>
      </c>
      <c r="L187" s="53"/>
      <c r="M187" s="188" t="s">
        <v>20</v>
      </c>
      <c r="N187" s="189" t="s">
        <v>42</v>
      </c>
      <c r="O187" s="34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AR187" s="16" t="s">
        <v>214</v>
      </c>
      <c r="AT187" s="16" t="s">
        <v>128</v>
      </c>
      <c r="AU187" s="16" t="s">
        <v>79</v>
      </c>
      <c r="AY187" s="16" t="s">
        <v>125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6" t="s">
        <v>22</v>
      </c>
      <c r="BK187" s="192">
        <f>ROUND(I187*H187,2)</f>
        <v>0</v>
      </c>
      <c r="BL187" s="16" t="s">
        <v>214</v>
      </c>
      <c r="BM187" s="16" t="s">
        <v>355</v>
      </c>
    </row>
    <row r="188" spans="2:51" s="11" customFormat="1" ht="13.5">
      <c r="B188" s="193"/>
      <c r="C188" s="194"/>
      <c r="D188" s="205" t="s">
        <v>135</v>
      </c>
      <c r="E188" s="206" t="s">
        <v>20</v>
      </c>
      <c r="F188" s="207" t="s">
        <v>22</v>
      </c>
      <c r="G188" s="194"/>
      <c r="H188" s="208">
        <v>1</v>
      </c>
      <c r="I188" s="199"/>
      <c r="J188" s="194"/>
      <c r="K188" s="194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135</v>
      </c>
      <c r="AU188" s="204" t="s">
        <v>79</v>
      </c>
      <c r="AV188" s="11" t="s">
        <v>79</v>
      </c>
      <c r="AW188" s="11" t="s">
        <v>35</v>
      </c>
      <c r="AX188" s="11" t="s">
        <v>71</v>
      </c>
      <c r="AY188" s="204" t="s">
        <v>125</v>
      </c>
    </row>
    <row r="189" spans="2:51" s="11" customFormat="1" ht="13.5">
      <c r="B189" s="193"/>
      <c r="C189" s="194"/>
      <c r="D189" s="205" t="s">
        <v>135</v>
      </c>
      <c r="E189" s="206" t="s">
        <v>20</v>
      </c>
      <c r="F189" s="207" t="s">
        <v>356</v>
      </c>
      <c r="G189" s="194"/>
      <c r="H189" s="208">
        <v>10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135</v>
      </c>
      <c r="AU189" s="204" t="s">
        <v>79</v>
      </c>
      <c r="AV189" s="11" t="s">
        <v>79</v>
      </c>
      <c r="AW189" s="11" t="s">
        <v>35</v>
      </c>
      <c r="AX189" s="11" t="s">
        <v>71</v>
      </c>
      <c r="AY189" s="204" t="s">
        <v>125</v>
      </c>
    </row>
    <row r="190" spans="2:51" s="12" customFormat="1" ht="13.5">
      <c r="B190" s="209"/>
      <c r="C190" s="210"/>
      <c r="D190" s="195" t="s">
        <v>135</v>
      </c>
      <c r="E190" s="211" t="s">
        <v>20</v>
      </c>
      <c r="F190" s="212" t="s">
        <v>146</v>
      </c>
      <c r="G190" s="210"/>
      <c r="H190" s="213">
        <v>11</v>
      </c>
      <c r="I190" s="214"/>
      <c r="J190" s="210"/>
      <c r="K190" s="210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135</v>
      </c>
      <c r="AU190" s="219" t="s">
        <v>79</v>
      </c>
      <c r="AV190" s="12" t="s">
        <v>133</v>
      </c>
      <c r="AW190" s="12" t="s">
        <v>35</v>
      </c>
      <c r="AX190" s="12" t="s">
        <v>22</v>
      </c>
      <c r="AY190" s="219" t="s">
        <v>125</v>
      </c>
    </row>
    <row r="191" spans="2:65" s="1" customFormat="1" ht="22.5" customHeight="1">
      <c r="B191" s="33"/>
      <c r="C191" s="181" t="s">
        <v>357</v>
      </c>
      <c r="D191" s="181" t="s">
        <v>128</v>
      </c>
      <c r="E191" s="182" t="s">
        <v>358</v>
      </c>
      <c r="F191" s="183" t="s">
        <v>359</v>
      </c>
      <c r="G191" s="184" t="s">
        <v>282</v>
      </c>
      <c r="H191" s="185">
        <v>26</v>
      </c>
      <c r="I191" s="186"/>
      <c r="J191" s="187">
        <f>ROUND(I191*H191,2)</f>
        <v>0</v>
      </c>
      <c r="K191" s="183" t="s">
        <v>132</v>
      </c>
      <c r="L191" s="53"/>
      <c r="M191" s="188" t="s">
        <v>20</v>
      </c>
      <c r="N191" s="189" t="s">
        <v>42</v>
      </c>
      <c r="O191" s="34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AR191" s="16" t="s">
        <v>214</v>
      </c>
      <c r="AT191" s="16" t="s">
        <v>128</v>
      </c>
      <c r="AU191" s="16" t="s">
        <v>79</v>
      </c>
      <c r="AY191" s="16" t="s">
        <v>125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6" t="s">
        <v>22</v>
      </c>
      <c r="BK191" s="192">
        <f>ROUND(I191*H191,2)</f>
        <v>0</v>
      </c>
      <c r="BL191" s="16" t="s">
        <v>214</v>
      </c>
      <c r="BM191" s="16" t="s">
        <v>360</v>
      </c>
    </row>
    <row r="192" spans="2:51" s="11" customFormat="1" ht="13.5">
      <c r="B192" s="193"/>
      <c r="C192" s="194"/>
      <c r="D192" s="195" t="s">
        <v>135</v>
      </c>
      <c r="E192" s="196" t="s">
        <v>20</v>
      </c>
      <c r="F192" s="197" t="s">
        <v>269</v>
      </c>
      <c r="G192" s="194"/>
      <c r="H192" s="198">
        <v>26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135</v>
      </c>
      <c r="AU192" s="204" t="s">
        <v>79</v>
      </c>
      <c r="AV192" s="11" t="s">
        <v>79</v>
      </c>
      <c r="AW192" s="11" t="s">
        <v>35</v>
      </c>
      <c r="AX192" s="11" t="s">
        <v>22</v>
      </c>
      <c r="AY192" s="204" t="s">
        <v>125</v>
      </c>
    </row>
    <row r="193" spans="2:65" s="1" customFormat="1" ht="22.5" customHeight="1">
      <c r="B193" s="33"/>
      <c r="C193" s="181" t="s">
        <v>361</v>
      </c>
      <c r="D193" s="181" t="s">
        <v>128</v>
      </c>
      <c r="E193" s="182" t="s">
        <v>362</v>
      </c>
      <c r="F193" s="183" t="s">
        <v>363</v>
      </c>
      <c r="G193" s="184" t="s">
        <v>139</v>
      </c>
      <c r="H193" s="185">
        <v>237.36</v>
      </c>
      <c r="I193" s="186"/>
      <c r="J193" s="187">
        <f>ROUND(I193*H193,2)</f>
        <v>0</v>
      </c>
      <c r="K193" s="183" t="s">
        <v>132</v>
      </c>
      <c r="L193" s="53"/>
      <c r="M193" s="188" t="s">
        <v>20</v>
      </c>
      <c r="N193" s="189" t="s">
        <v>42</v>
      </c>
      <c r="O193" s="34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AR193" s="16" t="s">
        <v>214</v>
      </c>
      <c r="AT193" s="16" t="s">
        <v>128</v>
      </c>
      <c r="AU193" s="16" t="s">
        <v>79</v>
      </c>
      <c r="AY193" s="16" t="s">
        <v>125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6" t="s">
        <v>22</v>
      </c>
      <c r="BK193" s="192">
        <f>ROUND(I193*H193,2)</f>
        <v>0</v>
      </c>
      <c r="BL193" s="16" t="s">
        <v>214</v>
      </c>
      <c r="BM193" s="16" t="s">
        <v>364</v>
      </c>
    </row>
    <row r="194" spans="2:51" s="11" customFormat="1" ht="13.5">
      <c r="B194" s="193"/>
      <c r="C194" s="194"/>
      <c r="D194" s="205" t="s">
        <v>135</v>
      </c>
      <c r="E194" s="206" t="s">
        <v>20</v>
      </c>
      <c r="F194" s="207" t="s">
        <v>365</v>
      </c>
      <c r="G194" s="194"/>
      <c r="H194" s="208">
        <v>2.6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135</v>
      </c>
      <c r="AU194" s="204" t="s">
        <v>79</v>
      </c>
      <c r="AV194" s="11" t="s">
        <v>79</v>
      </c>
      <c r="AW194" s="11" t="s">
        <v>35</v>
      </c>
      <c r="AX194" s="11" t="s">
        <v>71</v>
      </c>
      <c r="AY194" s="204" t="s">
        <v>125</v>
      </c>
    </row>
    <row r="195" spans="2:51" s="11" customFormat="1" ht="13.5">
      <c r="B195" s="193"/>
      <c r="C195" s="194"/>
      <c r="D195" s="205" t="s">
        <v>135</v>
      </c>
      <c r="E195" s="206" t="s">
        <v>20</v>
      </c>
      <c r="F195" s="207" t="s">
        <v>366</v>
      </c>
      <c r="G195" s="194"/>
      <c r="H195" s="208">
        <v>3.15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135</v>
      </c>
      <c r="AU195" s="204" t="s">
        <v>79</v>
      </c>
      <c r="AV195" s="11" t="s">
        <v>79</v>
      </c>
      <c r="AW195" s="11" t="s">
        <v>35</v>
      </c>
      <c r="AX195" s="11" t="s">
        <v>71</v>
      </c>
      <c r="AY195" s="204" t="s">
        <v>125</v>
      </c>
    </row>
    <row r="196" spans="2:51" s="11" customFormat="1" ht="13.5">
      <c r="B196" s="193"/>
      <c r="C196" s="194"/>
      <c r="D196" s="205" t="s">
        <v>135</v>
      </c>
      <c r="E196" s="206" t="s">
        <v>20</v>
      </c>
      <c r="F196" s="207" t="s">
        <v>367</v>
      </c>
      <c r="G196" s="194"/>
      <c r="H196" s="208">
        <v>15.93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135</v>
      </c>
      <c r="AU196" s="204" t="s">
        <v>79</v>
      </c>
      <c r="AV196" s="11" t="s">
        <v>79</v>
      </c>
      <c r="AW196" s="11" t="s">
        <v>35</v>
      </c>
      <c r="AX196" s="11" t="s">
        <v>71</v>
      </c>
      <c r="AY196" s="204" t="s">
        <v>125</v>
      </c>
    </row>
    <row r="197" spans="2:51" s="11" customFormat="1" ht="13.5">
      <c r="B197" s="193"/>
      <c r="C197" s="194"/>
      <c r="D197" s="205" t="s">
        <v>135</v>
      </c>
      <c r="E197" s="206" t="s">
        <v>20</v>
      </c>
      <c r="F197" s="207" t="s">
        <v>368</v>
      </c>
      <c r="G197" s="194"/>
      <c r="H197" s="208">
        <v>38.88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135</v>
      </c>
      <c r="AU197" s="204" t="s">
        <v>79</v>
      </c>
      <c r="AV197" s="11" t="s">
        <v>79</v>
      </c>
      <c r="AW197" s="11" t="s">
        <v>35</v>
      </c>
      <c r="AX197" s="11" t="s">
        <v>71</v>
      </c>
      <c r="AY197" s="204" t="s">
        <v>125</v>
      </c>
    </row>
    <row r="198" spans="2:51" s="11" customFormat="1" ht="13.5">
      <c r="B198" s="193"/>
      <c r="C198" s="194"/>
      <c r="D198" s="205" t="s">
        <v>135</v>
      </c>
      <c r="E198" s="206" t="s">
        <v>20</v>
      </c>
      <c r="F198" s="207" t="s">
        <v>369</v>
      </c>
      <c r="G198" s="194"/>
      <c r="H198" s="208">
        <v>176.8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135</v>
      </c>
      <c r="AU198" s="204" t="s">
        <v>79</v>
      </c>
      <c r="AV198" s="11" t="s">
        <v>79</v>
      </c>
      <c r="AW198" s="11" t="s">
        <v>35</v>
      </c>
      <c r="AX198" s="11" t="s">
        <v>71</v>
      </c>
      <c r="AY198" s="204" t="s">
        <v>125</v>
      </c>
    </row>
    <row r="199" spans="2:51" s="12" customFormat="1" ht="13.5">
      <c r="B199" s="209"/>
      <c r="C199" s="210"/>
      <c r="D199" s="195" t="s">
        <v>135</v>
      </c>
      <c r="E199" s="211" t="s">
        <v>20</v>
      </c>
      <c r="F199" s="212" t="s">
        <v>146</v>
      </c>
      <c r="G199" s="210"/>
      <c r="H199" s="213">
        <v>237.36</v>
      </c>
      <c r="I199" s="214"/>
      <c r="J199" s="210"/>
      <c r="K199" s="210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135</v>
      </c>
      <c r="AU199" s="219" t="s">
        <v>79</v>
      </c>
      <c r="AV199" s="12" t="s">
        <v>133</v>
      </c>
      <c r="AW199" s="12" t="s">
        <v>35</v>
      </c>
      <c r="AX199" s="12" t="s">
        <v>22</v>
      </c>
      <c r="AY199" s="219" t="s">
        <v>125</v>
      </c>
    </row>
    <row r="200" spans="2:65" s="1" customFormat="1" ht="22.5" customHeight="1">
      <c r="B200" s="33"/>
      <c r="C200" s="220" t="s">
        <v>370</v>
      </c>
      <c r="D200" s="220" t="s">
        <v>165</v>
      </c>
      <c r="E200" s="221" t="s">
        <v>371</v>
      </c>
      <c r="F200" s="222" t="s">
        <v>372</v>
      </c>
      <c r="G200" s="223" t="s">
        <v>139</v>
      </c>
      <c r="H200" s="224">
        <v>237.36</v>
      </c>
      <c r="I200" s="225"/>
      <c r="J200" s="226">
        <f>ROUND(I200*H200,2)</f>
        <v>0</v>
      </c>
      <c r="K200" s="222" t="s">
        <v>132</v>
      </c>
      <c r="L200" s="227"/>
      <c r="M200" s="228" t="s">
        <v>20</v>
      </c>
      <c r="N200" s="229" t="s">
        <v>42</v>
      </c>
      <c r="O200" s="34"/>
      <c r="P200" s="190">
        <f>O200*H200</f>
        <v>0</v>
      </c>
      <c r="Q200" s="190">
        <v>0.0002</v>
      </c>
      <c r="R200" s="190">
        <f>Q200*H200</f>
        <v>0.04747200000000001</v>
      </c>
      <c r="S200" s="190">
        <v>0</v>
      </c>
      <c r="T200" s="191">
        <f>S200*H200</f>
        <v>0</v>
      </c>
      <c r="AR200" s="16" t="s">
        <v>296</v>
      </c>
      <c r="AT200" s="16" t="s">
        <v>165</v>
      </c>
      <c r="AU200" s="16" t="s">
        <v>79</v>
      </c>
      <c r="AY200" s="16" t="s">
        <v>125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6" t="s">
        <v>22</v>
      </c>
      <c r="BK200" s="192">
        <f>ROUND(I200*H200,2)</f>
        <v>0</v>
      </c>
      <c r="BL200" s="16" t="s">
        <v>214</v>
      </c>
      <c r="BM200" s="16" t="s">
        <v>373</v>
      </c>
    </row>
    <row r="201" spans="2:65" s="1" customFormat="1" ht="22.5" customHeight="1">
      <c r="B201" s="33"/>
      <c r="C201" s="181" t="s">
        <v>374</v>
      </c>
      <c r="D201" s="181" t="s">
        <v>128</v>
      </c>
      <c r="E201" s="182" t="s">
        <v>375</v>
      </c>
      <c r="F201" s="183" t="s">
        <v>376</v>
      </c>
      <c r="G201" s="184" t="s">
        <v>234</v>
      </c>
      <c r="H201" s="185">
        <v>14.136</v>
      </c>
      <c r="I201" s="186"/>
      <c r="J201" s="187">
        <f>ROUND(I201*H201,2)</f>
        <v>0</v>
      </c>
      <c r="K201" s="183" t="s">
        <v>132</v>
      </c>
      <c r="L201" s="53"/>
      <c r="M201" s="188" t="s">
        <v>20</v>
      </c>
      <c r="N201" s="189" t="s">
        <v>42</v>
      </c>
      <c r="O201" s="34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AR201" s="16" t="s">
        <v>214</v>
      </c>
      <c r="AT201" s="16" t="s">
        <v>128</v>
      </c>
      <c r="AU201" s="16" t="s">
        <v>79</v>
      </c>
      <c r="AY201" s="16" t="s">
        <v>125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6" t="s">
        <v>22</v>
      </c>
      <c r="BK201" s="192">
        <f>ROUND(I201*H201,2)</f>
        <v>0</v>
      </c>
      <c r="BL201" s="16" t="s">
        <v>214</v>
      </c>
      <c r="BM201" s="16" t="s">
        <v>377</v>
      </c>
    </row>
    <row r="202" spans="2:63" s="10" customFormat="1" ht="29.85" customHeight="1">
      <c r="B202" s="164"/>
      <c r="C202" s="165"/>
      <c r="D202" s="178" t="s">
        <v>70</v>
      </c>
      <c r="E202" s="179" t="s">
        <v>378</v>
      </c>
      <c r="F202" s="179" t="s">
        <v>379</v>
      </c>
      <c r="G202" s="165"/>
      <c r="H202" s="165"/>
      <c r="I202" s="168"/>
      <c r="J202" s="180">
        <f>BK202</f>
        <v>0</v>
      </c>
      <c r="K202" s="165"/>
      <c r="L202" s="170"/>
      <c r="M202" s="171"/>
      <c r="N202" s="172"/>
      <c r="O202" s="172"/>
      <c r="P202" s="173">
        <f>SUM(P203:P206)</f>
        <v>0</v>
      </c>
      <c r="Q202" s="172"/>
      <c r="R202" s="173">
        <f>SUM(R203:R206)</f>
        <v>1.058832</v>
      </c>
      <c r="S202" s="172"/>
      <c r="T202" s="174">
        <f>SUM(T203:T206)</f>
        <v>0.254448</v>
      </c>
      <c r="AR202" s="175" t="s">
        <v>79</v>
      </c>
      <c r="AT202" s="176" t="s">
        <v>70</v>
      </c>
      <c r="AU202" s="176" t="s">
        <v>22</v>
      </c>
      <c r="AY202" s="175" t="s">
        <v>125</v>
      </c>
      <c r="BK202" s="177">
        <f>SUM(BK203:BK206)</f>
        <v>0</v>
      </c>
    </row>
    <row r="203" spans="2:65" s="1" customFormat="1" ht="22.5" customHeight="1">
      <c r="B203" s="33"/>
      <c r="C203" s="181" t="s">
        <v>380</v>
      </c>
      <c r="D203" s="181" t="s">
        <v>128</v>
      </c>
      <c r="E203" s="182" t="s">
        <v>381</v>
      </c>
      <c r="F203" s="183" t="s">
        <v>382</v>
      </c>
      <c r="G203" s="184" t="s">
        <v>131</v>
      </c>
      <c r="H203" s="185">
        <v>820.8</v>
      </c>
      <c r="I203" s="186"/>
      <c r="J203" s="187">
        <f>ROUND(I203*H203,2)</f>
        <v>0</v>
      </c>
      <c r="K203" s="183" t="s">
        <v>132</v>
      </c>
      <c r="L203" s="53"/>
      <c r="M203" s="188" t="s">
        <v>20</v>
      </c>
      <c r="N203" s="189" t="s">
        <v>42</v>
      </c>
      <c r="O203" s="34"/>
      <c r="P203" s="190">
        <f>O203*H203</f>
        <v>0</v>
      </c>
      <c r="Q203" s="190">
        <v>0.001</v>
      </c>
      <c r="R203" s="190">
        <f>Q203*H203</f>
        <v>0.8208</v>
      </c>
      <c r="S203" s="190">
        <v>0.00031</v>
      </c>
      <c r="T203" s="191">
        <f>S203*H203</f>
        <v>0.254448</v>
      </c>
      <c r="AR203" s="16" t="s">
        <v>214</v>
      </c>
      <c r="AT203" s="16" t="s">
        <v>128</v>
      </c>
      <c r="AU203" s="16" t="s">
        <v>79</v>
      </c>
      <c r="AY203" s="16" t="s">
        <v>125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6" t="s">
        <v>22</v>
      </c>
      <c r="BK203" s="192">
        <f>ROUND(I203*H203,2)</f>
        <v>0</v>
      </c>
      <c r="BL203" s="16" t="s">
        <v>214</v>
      </c>
      <c r="BM203" s="16" t="s">
        <v>383</v>
      </c>
    </row>
    <row r="204" spans="2:51" s="11" customFormat="1" ht="13.5">
      <c r="B204" s="193"/>
      <c r="C204" s="194"/>
      <c r="D204" s="195" t="s">
        <v>135</v>
      </c>
      <c r="E204" s="196" t="s">
        <v>20</v>
      </c>
      <c r="F204" s="197" t="s">
        <v>384</v>
      </c>
      <c r="G204" s="194"/>
      <c r="H204" s="198">
        <v>820.8</v>
      </c>
      <c r="I204" s="199"/>
      <c r="J204" s="194"/>
      <c r="K204" s="194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135</v>
      </c>
      <c r="AU204" s="204" t="s">
        <v>79</v>
      </c>
      <c r="AV204" s="11" t="s">
        <v>79</v>
      </c>
      <c r="AW204" s="11" t="s">
        <v>35</v>
      </c>
      <c r="AX204" s="11" t="s">
        <v>22</v>
      </c>
      <c r="AY204" s="204" t="s">
        <v>125</v>
      </c>
    </row>
    <row r="205" spans="2:65" s="1" customFormat="1" ht="22.5" customHeight="1">
      <c r="B205" s="33"/>
      <c r="C205" s="181" t="s">
        <v>385</v>
      </c>
      <c r="D205" s="181" t="s">
        <v>128</v>
      </c>
      <c r="E205" s="182" t="s">
        <v>386</v>
      </c>
      <c r="F205" s="183" t="s">
        <v>387</v>
      </c>
      <c r="G205" s="184" t="s">
        <v>131</v>
      </c>
      <c r="H205" s="185">
        <v>820.8</v>
      </c>
      <c r="I205" s="186"/>
      <c r="J205" s="187">
        <f>ROUND(I205*H205,2)</f>
        <v>0</v>
      </c>
      <c r="K205" s="183" t="s">
        <v>132</v>
      </c>
      <c r="L205" s="53"/>
      <c r="M205" s="188" t="s">
        <v>20</v>
      </c>
      <c r="N205" s="189" t="s">
        <v>42</v>
      </c>
      <c r="O205" s="34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AR205" s="16" t="s">
        <v>214</v>
      </c>
      <c r="AT205" s="16" t="s">
        <v>128</v>
      </c>
      <c r="AU205" s="16" t="s">
        <v>79</v>
      </c>
      <c r="AY205" s="16" t="s">
        <v>125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6" t="s">
        <v>22</v>
      </c>
      <c r="BK205" s="192">
        <f>ROUND(I205*H205,2)</f>
        <v>0</v>
      </c>
      <c r="BL205" s="16" t="s">
        <v>214</v>
      </c>
      <c r="BM205" s="16" t="s">
        <v>388</v>
      </c>
    </row>
    <row r="206" spans="2:65" s="1" customFormat="1" ht="31.5" customHeight="1">
      <c r="B206" s="33"/>
      <c r="C206" s="181" t="s">
        <v>389</v>
      </c>
      <c r="D206" s="181" t="s">
        <v>128</v>
      </c>
      <c r="E206" s="182" t="s">
        <v>390</v>
      </c>
      <c r="F206" s="183" t="s">
        <v>391</v>
      </c>
      <c r="G206" s="184" t="s">
        <v>131</v>
      </c>
      <c r="H206" s="185">
        <v>820.8</v>
      </c>
      <c r="I206" s="186"/>
      <c r="J206" s="187">
        <f>ROUND(I206*H206,2)</f>
        <v>0</v>
      </c>
      <c r="K206" s="183" t="s">
        <v>132</v>
      </c>
      <c r="L206" s="53"/>
      <c r="M206" s="188" t="s">
        <v>20</v>
      </c>
      <c r="N206" s="189" t="s">
        <v>42</v>
      </c>
      <c r="O206" s="34"/>
      <c r="P206" s="190">
        <f>O206*H206</f>
        <v>0</v>
      </c>
      <c r="Q206" s="190">
        <v>0.00029</v>
      </c>
      <c r="R206" s="190">
        <f>Q206*H206</f>
        <v>0.238032</v>
      </c>
      <c r="S206" s="190">
        <v>0</v>
      </c>
      <c r="T206" s="191">
        <f>S206*H206</f>
        <v>0</v>
      </c>
      <c r="AR206" s="16" t="s">
        <v>214</v>
      </c>
      <c r="AT206" s="16" t="s">
        <v>128</v>
      </c>
      <c r="AU206" s="16" t="s">
        <v>79</v>
      </c>
      <c r="AY206" s="16" t="s">
        <v>125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6" t="s">
        <v>22</v>
      </c>
      <c r="BK206" s="192">
        <f>ROUND(I206*H206,2)</f>
        <v>0</v>
      </c>
      <c r="BL206" s="16" t="s">
        <v>214</v>
      </c>
      <c r="BM206" s="16" t="s">
        <v>392</v>
      </c>
    </row>
    <row r="207" spans="2:63" s="10" customFormat="1" ht="37.35" customHeight="1">
      <c r="B207" s="164"/>
      <c r="C207" s="165"/>
      <c r="D207" s="166" t="s">
        <v>70</v>
      </c>
      <c r="E207" s="167" t="s">
        <v>393</v>
      </c>
      <c r="F207" s="167" t="s">
        <v>394</v>
      </c>
      <c r="G207" s="165"/>
      <c r="H207" s="165"/>
      <c r="I207" s="168"/>
      <c r="J207" s="169">
        <f>BK207</f>
        <v>0</v>
      </c>
      <c r="K207" s="165"/>
      <c r="L207" s="170"/>
      <c r="M207" s="171"/>
      <c r="N207" s="172"/>
      <c r="O207" s="172"/>
      <c r="P207" s="173">
        <f>P208+P210+P212+P214</f>
        <v>0</v>
      </c>
      <c r="Q207" s="172"/>
      <c r="R207" s="173">
        <f>R208+R210+R212+R214</f>
        <v>0</v>
      </c>
      <c r="S207" s="172"/>
      <c r="T207" s="174">
        <f>T208+T210+T212+T214</f>
        <v>0</v>
      </c>
      <c r="AR207" s="175" t="s">
        <v>159</v>
      </c>
      <c r="AT207" s="176" t="s">
        <v>70</v>
      </c>
      <c r="AU207" s="176" t="s">
        <v>71</v>
      </c>
      <c r="AY207" s="175" t="s">
        <v>125</v>
      </c>
      <c r="BK207" s="177">
        <f>BK208+BK210+BK212+BK214</f>
        <v>0</v>
      </c>
    </row>
    <row r="208" spans="2:63" s="10" customFormat="1" ht="19.9" customHeight="1">
      <c r="B208" s="164"/>
      <c r="C208" s="165"/>
      <c r="D208" s="178" t="s">
        <v>70</v>
      </c>
      <c r="E208" s="179" t="s">
        <v>395</v>
      </c>
      <c r="F208" s="179" t="s">
        <v>396</v>
      </c>
      <c r="G208" s="165"/>
      <c r="H208" s="165"/>
      <c r="I208" s="168"/>
      <c r="J208" s="180">
        <f>BK208</f>
        <v>0</v>
      </c>
      <c r="K208" s="165"/>
      <c r="L208" s="170"/>
      <c r="M208" s="171"/>
      <c r="N208" s="172"/>
      <c r="O208" s="172"/>
      <c r="P208" s="173">
        <f>P209</f>
        <v>0</v>
      </c>
      <c r="Q208" s="172"/>
      <c r="R208" s="173">
        <f>R209</f>
        <v>0</v>
      </c>
      <c r="S208" s="172"/>
      <c r="T208" s="174">
        <f>T209</f>
        <v>0</v>
      </c>
      <c r="AR208" s="175" t="s">
        <v>159</v>
      </c>
      <c r="AT208" s="176" t="s">
        <v>70</v>
      </c>
      <c r="AU208" s="176" t="s">
        <v>22</v>
      </c>
      <c r="AY208" s="175" t="s">
        <v>125</v>
      </c>
      <c r="BK208" s="177">
        <f>BK209</f>
        <v>0</v>
      </c>
    </row>
    <row r="209" spans="2:65" s="1" customFormat="1" ht="22.5" customHeight="1">
      <c r="B209" s="33"/>
      <c r="C209" s="181" t="s">
        <v>397</v>
      </c>
      <c r="D209" s="181" t="s">
        <v>128</v>
      </c>
      <c r="E209" s="182" t="s">
        <v>398</v>
      </c>
      <c r="F209" s="183" t="s">
        <v>396</v>
      </c>
      <c r="G209" s="184" t="s">
        <v>399</v>
      </c>
      <c r="H209" s="185">
        <v>1</v>
      </c>
      <c r="I209" s="186"/>
      <c r="J209" s="187">
        <f>ROUND(I209*H209,2)</f>
        <v>0</v>
      </c>
      <c r="K209" s="183" t="s">
        <v>132</v>
      </c>
      <c r="L209" s="53"/>
      <c r="M209" s="188" t="s">
        <v>20</v>
      </c>
      <c r="N209" s="189" t="s">
        <v>42</v>
      </c>
      <c r="O209" s="34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AR209" s="16" t="s">
        <v>400</v>
      </c>
      <c r="AT209" s="16" t="s">
        <v>128</v>
      </c>
      <c r="AU209" s="16" t="s">
        <v>79</v>
      </c>
      <c r="AY209" s="16" t="s">
        <v>125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6" t="s">
        <v>22</v>
      </c>
      <c r="BK209" s="192">
        <f>ROUND(I209*H209,2)</f>
        <v>0</v>
      </c>
      <c r="BL209" s="16" t="s">
        <v>400</v>
      </c>
      <c r="BM209" s="16" t="s">
        <v>401</v>
      </c>
    </row>
    <row r="210" spans="2:63" s="10" customFormat="1" ht="29.85" customHeight="1">
      <c r="B210" s="164"/>
      <c r="C210" s="165"/>
      <c r="D210" s="178" t="s">
        <v>70</v>
      </c>
      <c r="E210" s="179" t="s">
        <v>402</v>
      </c>
      <c r="F210" s="179" t="s">
        <v>403</v>
      </c>
      <c r="G210" s="165"/>
      <c r="H210" s="165"/>
      <c r="I210" s="168"/>
      <c r="J210" s="180">
        <f>BK210</f>
        <v>0</v>
      </c>
      <c r="K210" s="165"/>
      <c r="L210" s="170"/>
      <c r="M210" s="171"/>
      <c r="N210" s="172"/>
      <c r="O210" s="172"/>
      <c r="P210" s="173">
        <f>P211</f>
        <v>0</v>
      </c>
      <c r="Q210" s="172"/>
      <c r="R210" s="173">
        <f>R211</f>
        <v>0</v>
      </c>
      <c r="S210" s="172"/>
      <c r="T210" s="174">
        <f>T211</f>
        <v>0</v>
      </c>
      <c r="AR210" s="175" t="s">
        <v>159</v>
      </c>
      <c r="AT210" s="176" t="s">
        <v>70</v>
      </c>
      <c r="AU210" s="176" t="s">
        <v>22</v>
      </c>
      <c r="AY210" s="175" t="s">
        <v>125</v>
      </c>
      <c r="BK210" s="177">
        <f>BK211</f>
        <v>0</v>
      </c>
    </row>
    <row r="211" spans="2:65" s="1" customFormat="1" ht="22.5" customHeight="1">
      <c r="B211" s="33"/>
      <c r="C211" s="181" t="s">
        <v>404</v>
      </c>
      <c r="D211" s="181" t="s">
        <v>128</v>
      </c>
      <c r="E211" s="182" t="s">
        <v>405</v>
      </c>
      <c r="F211" s="183" t="s">
        <v>403</v>
      </c>
      <c r="G211" s="184" t="s">
        <v>399</v>
      </c>
      <c r="H211" s="185">
        <v>1</v>
      </c>
      <c r="I211" s="186"/>
      <c r="J211" s="187">
        <f>ROUND(I211*H211,2)</f>
        <v>0</v>
      </c>
      <c r="K211" s="183" t="s">
        <v>132</v>
      </c>
      <c r="L211" s="53"/>
      <c r="M211" s="188" t="s">
        <v>20</v>
      </c>
      <c r="N211" s="189" t="s">
        <v>42</v>
      </c>
      <c r="O211" s="34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AR211" s="16" t="s">
        <v>400</v>
      </c>
      <c r="AT211" s="16" t="s">
        <v>128</v>
      </c>
      <c r="AU211" s="16" t="s">
        <v>79</v>
      </c>
      <c r="AY211" s="16" t="s">
        <v>125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6" t="s">
        <v>22</v>
      </c>
      <c r="BK211" s="192">
        <f>ROUND(I211*H211,2)</f>
        <v>0</v>
      </c>
      <c r="BL211" s="16" t="s">
        <v>400</v>
      </c>
      <c r="BM211" s="16" t="s">
        <v>406</v>
      </c>
    </row>
    <row r="212" spans="2:63" s="10" customFormat="1" ht="29.85" customHeight="1">
      <c r="B212" s="164"/>
      <c r="C212" s="165"/>
      <c r="D212" s="178" t="s">
        <v>70</v>
      </c>
      <c r="E212" s="179" t="s">
        <v>407</v>
      </c>
      <c r="F212" s="179" t="s">
        <v>408</v>
      </c>
      <c r="G212" s="165"/>
      <c r="H212" s="165"/>
      <c r="I212" s="168"/>
      <c r="J212" s="180">
        <f>BK212</f>
        <v>0</v>
      </c>
      <c r="K212" s="165"/>
      <c r="L212" s="170"/>
      <c r="M212" s="171"/>
      <c r="N212" s="172"/>
      <c r="O212" s="172"/>
      <c r="P212" s="173">
        <f>P213</f>
        <v>0</v>
      </c>
      <c r="Q212" s="172"/>
      <c r="R212" s="173">
        <f>R213</f>
        <v>0</v>
      </c>
      <c r="S212" s="172"/>
      <c r="T212" s="174">
        <f>T213</f>
        <v>0</v>
      </c>
      <c r="AR212" s="175" t="s">
        <v>159</v>
      </c>
      <c r="AT212" s="176" t="s">
        <v>70</v>
      </c>
      <c r="AU212" s="176" t="s">
        <v>22</v>
      </c>
      <c r="AY212" s="175" t="s">
        <v>125</v>
      </c>
      <c r="BK212" s="177">
        <f>BK213</f>
        <v>0</v>
      </c>
    </row>
    <row r="213" spans="2:65" s="1" customFormat="1" ht="22.5" customHeight="1">
      <c r="B213" s="33"/>
      <c r="C213" s="181" t="s">
        <v>409</v>
      </c>
      <c r="D213" s="181" t="s">
        <v>128</v>
      </c>
      <c r="E213" s="182" t="s">
        <v>410</v>
      </c>
      <c r="F213" s="183" t="s">
        <v>408</v>
      </c>
      <c r="G213" s="184" t="s">
        <v>399</v>
      </c>
      <c r="H213" s="185">
        <v>1</v>
      </c>
      <c r="I213" s="186"/>
      <c r="J213" s="187">
        <f>ROUND(I213*H213,2)</f>
        <v>0</v>
      </c>
      <c r="K213" s="183" t="s">
        <v>132</v>
      </c>
      <c r="L213" s="53"/>
      <c r="M213" s="188" t="s">
        <v>20</v>
      </c>
      <c r="N213" s="189" t="s">
        <v>42</v>
      </c>
      <c r="O213" s="34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AR213" s="16" t="s">
        <v>400</v>
      </c>
      <c r="AT213" s="16" t="s">
        <v>128</v>
      </c>
      <c r="AU213" s="16" t="s">
        <v>79</v>
      </c>
      <c r="AY213" s="16" t="s">
        <v>125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6" t="s">
        <v>22</v>
      </c>
      <c r="BK213" s="192">
        <f>ROUND(I213*H213,2)</f>
        <v>0</v>
      </c>
      <c r="BL213" s="16" t="s">
        <v>400</v>
      </c>
      <c r="BM213" s="16" t="s">
        <v>411</v>
      </c>
    </row>
    <row r="214" spans="2:63" s="10" customFormat="1" ht="29.85" customHeight="1">
      <c r="B214" s="164"/>
      <c r="C214" s="165"/>
      <c r="D214" s="178" t="s">
        <v>70</v>
      </c>
      <c r="E214" s="179" t="s">
        <v>412</v>
      </c>
      <c r="F214" s="179" t="s">
        <v>413</v>
      </c>
      <c r="G214" s="165"/>
      <c r="H214" s="165"/>
      <c r="I214" s="168"/>
      <c r="J214" s="180">
        <f>BK214</f>
        <v>0</v>
      </c>
      <c r="K214" s="165"/>
      <c r="L214" s="170"/>
      <c r="M214" s="171"/>
      <c r="N214" s="172"/>
      <c r="O214" s="172"/>
      <c r="P214" s="173">
        <f>P215</f>
        <v>0</v>
      </c>
      <c r="Q214" s="172"/>
      <c r="R214" s="173">
        <f>R215</f>
        <v>0</v>
      </c>
      <c r="S214" s="172"/>
      <c r="T214" s="174">
        <f>T215</f>
        <v>0</v>
      </c>
      <c r="AR214" s="175" t="s">
        <v>159</v>
      </c>
      <c r="AT214" s="176" t="s">
        <v>70</v>
      </c>
      <c r="AU214" s="176" t="s">
        <v>22</v>
      </c>
      <c r="AY214" s="175" t="s">
        <v>125</v>
      </c>
      <c r="BK214" s="177">
        <f>BK215</f>
        <v>0</v>
      </c>
    </row>
    <row r="215" spans="2:65" s="1" customFormat="1" ht="22.5" customHeight="1">
      <c r="B215" s="33"/>
      <c r="C215" s="181" t="s">
        <v>414</v>
      </c>
      <c r="D215" s="181" t="s">
        <v>128</v>
      </c>
      <c r="E215" s="182" t="s">
        <v>415</v>
      </c>
      <c r="F215" s="183" t="s">
        <v>416</v>
      </c>
      <c r="G215" s="184" t="s">
        <v>399</v>
      </c>
      <c r="H215" s="185">
        <v>1</v>
      </c>
      <c r="I215" s="186"/>
      <c r="J215" s="187">
        <f>ROUND(I215*H215,2)</f>
        <v>0</v>
      </c>
      <c r="K215" s="183" t="s">
        <v>132</v>
      </c>
      <c r="L215" s="53"/>
      <c r="M215" s="188" t="s">
        <v>20</v>
      </c>
      <c r="N215" s="234" t="s">
        <v>42</v>
      </c>
      <c r="O215" s="235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AR215" s="16" t="s">
        <v>400</v>
      </c>
      <c r="AT215" s="16" t="s">
        <v>128</v>
      </c>
      <c r="AU215" s="16" t="s">
        <v>79</v>
      </c>
      <c r="AY215" s="16" t="s">
        <v>125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6" t="s">
        <v>22</v>
      </c>
      <c r="BK215" s="192">
        <f>ROUND(I215*H215,2)</f>
        <v>0</v>
      </c>
      <c r="BL215" s="16" t="s">
        <v>400</v>
      </c>
      <c r="BM215" s="16" t="s">
        <v>417</v>
      </c>
    </row>
    <row r="216" spans="2:12" s="1" customFormat="1" ht="6.95" customHeight="1">
      <c r="B216" s="48"/>
      <c r="C216" s="49"/>
      <c r="D216" s="49"/>
      <c r="E216" s="49"/>
      <c r="F216" s="49"/>
      <c r="G216" s="49"/>
      <c r="H216" s="49"/>
      <c r="I216" s="127"/>
      <c r="J216" s="49"/>
      <c r="K216" s="49"/>
      <c r="L216" s="53"/>
    </row>
  </sheetData>
  <sheetProtection password="CC35" sheet="1" objects="1" scenarios="1" formatColumns="0" formatRows="0" sort="0" autoFilter="0"/>
  <autoFilter ref="C89:K89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84"/>
      <c r="C1" s="284"/>
      <c r="D1" s="283" t="s">
        <v>1</v>
      </c>
      <c r="E1" s="284"/>
      <c r="F1" s="285" t="s">
        <v>731</v>
      </c>
      <c r="G1" s="289" t="s">
        <v>732</v>
      </c>
      <c r="H1" s="289"/>
      <c r="I1" s="290"/>
      <c r="J1" s="285" t="s">
        <v>733</v>
      </c>
      <c r="K1" s="283" t="s">
        <v>86</v>
      </c>
      <c r="L1" s="285" t="s">
        <v>734</v>
      </c>
      <c r="M1" s="285"/>
      <c r="N1" s="285"/>
      <c r="O1" s="285"/>
      <c r="P1" s="285"/>
      <c r="Q1" s="285"/>
      <c r="R1" s="285"/>
      <c r="S1" s="285"/>
      <c r="T1" s="285"/>
      <c r="U1" s="281"/>
      <c r="V1" s="28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6" t="s">
        <v>82</v>
      </c>
    </row>
    <row r="3" spans="2:46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79</v>
      </c>
    </row>
    <row r="4" spans="2:46" ht="36.95" customHeight="1">
      <c r="B4" s="20"/>
      <c r="C4" s="21"/>
      <c r="D4" s="22" t="s">
        <v>87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5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277" t="str">
        <f>'Rekapitulace stavby'!K6</f>
        <v>Oprava a výměna oken Gymnázium Trutnov</v>
      </c>
      <c r="F7" s="243"/>
      <c r="G7" s="243"/>
      <c r="H7" s="243"/>
      <c r="I7" s="105"/>
      <c r="J7" s="21"/>
      <c r="K7" s="23"/>
    </row>
    <row r="8" spans="2:11" s="1" customFormat="1" ht="13.5">
      <c r="B8" s="33"/>
      <c r="C8" s="34"/>
      <c r="D8" s="29" t="s">
        <v>88</v>
      </c>
      <c r="E8" s="34"/>
      <c r="F8" s="34"/>
      <c r="G8" s="34"/>
      <c r="H8" s="34"/>
      <c r="I8" s="106"/>
      <c r="J8" s="34"/>
      <c r="K8" s="37"/>
    </row>
    <row r="9" spans="2:11" s="1" customFormat="1" ht="36.95" customHeight="1">
      <c r="B9" s="33"/>
      <c r="C9" s="34"/>
      <c r="D9" s="34"/>
      <c r="E9" s="278" t="s">
        <v>418</v>
      </c>
      <c r="F9" s="250"/>
      <c r="G9" s="250"/>
      <c r="H9" s="250"/>
      <c r="I9" s="106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106"/>
      <c r="J10" s="34"/>
      <c r="K10" s="37"/>
    </row>
    <row r="11" spans="2:11" s="1" customFormat="1" ht="14.4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7" t="s">
        <v>21</v>
      </c>
      <c r="J11" s="27" t="s">
        <v>20</v>
      </c>
      <c r="K11" s="37"/>
    </row>
    <row r="12" spans="2:11" s="1" customFormat="1" ht="14.4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107" t="s">
        <v>25</v>
      </c>
      <c r="J12" s="108" t="str">
        <f>'Rekapitulace stavby'!AN8</f>
        <v>26.3.2017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106"/>
      <c r="J13" s="34"/>
      <c r="K13" s="37"/>
    </row>
    <row r="14" spans="2:11" s="1" customFormat="1" ht="14.45" customHeight="1">
      <c r="B14" s="33"/>
      <c r="C14" s="34"/>
      <c r="D14" s="29" t="s">
        <v>27</v>
      </c>
      <c r="E14" s="34"/>
      <c r="F14" s="34"/>
      <c r="G14" s="34"/>
      <c r="H14" s="34"/>
      <c r="I14" s="107" t="s">
        <v>28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29</v>
      </c>
      <c r="F15" s="34"/>
      <c r="G15" s="34"/>
      <c r="H15" s="34"/>
      <c r="I15" s="107" t="s">
        <v>30</v>
      </c>
      <c r="J15" s="27" t="s">
        <v>20</v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106"/>
      <c r="J16" s="34"/>
      <c r="K16" s="37"/>
    </row>
    <row r="17" spans="2:11" s="1" customFormat="1" ht="14.45" customHeight="1">
      <c r="B17" s="33"/>
      <c r="C17" s="34"/>
      <c r="D17" s="29" t="s">
        <v>31</v>
      </c>
      <c r="E17" s="34"/>
      <c r="F17" s="34"/>
      <c r="G17" s="34"/>
      <c r="H17" s="34"/>
      <c r="I17" s="107" t="s">
        <v>28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107" t="s">
        <v>30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106"/>
      <c r="J19" s="34"/>
      <c r="K19" s="37"/>
    </row>
    <row r="20" spans="2:11" s="1" customFormat="1" ht="14.45" customHeight="1">
      <c r="B20" s="33"/>
      <c r="C20" s="34"/>
      <c r="D20" s="29" t="s">
        <v>33</v>
      </c>
      <c r="E20" s="34"/>
      <c r="F20" s="34"/>
      <c r="G20" s="34"/>
      <c r="H20" s="34"/>
      <c r="I20" s="107" t="s">
        <v>28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107" t="s">
        <v>30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106"/>
      <c r="J22" s="34"/>
      <c r="K22" s="37"/>
    </row>
    <row r="23" spans="2:11" s="1" customFormat="1" ht="14.45" customHeight="1">
      <c r="B23" s="33"/>
      <c r="C23" s="34"/>
      <c r="D23" s="29" t="s">
        <v>36</v>
      </c>
      <c r="E23" s="34"/>
      <c r="F23" s="34"/>
      <c r="G23" s="34"/>
      <c r="H23" s="34"/>
      <c r="I23" s="106"/>
      <c r="J23" s="34"/>
      <c r="K23" s="37"/>
    </row>
    <row r="24" spans="2:11" s="6" customFormat="1" ht="22.5" customHeight="1">
      <c r="B24" s="109"/>
      <c r="C24" s="110"/>
      <c r="D24" s="110"/>
      <c r="E24" s="246" t="s">
        <v>20</v>
      </c>
      <c r="F24" s="279"/>
      <c r="G24" s="279"/>
      <c r="H24" s="279"/>
      <c r="I24" s="111"/>
      <c r="J24" s="110"/>
      <c r="K24" s="112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106"/>
      <c r="J25" s="34"/>
      <c r="K25" s="37"/>
    </row>
    <row r="26" spans="2:11" s="1" customFormat="1" ht="6.95" customHeight="1">
      <c r="B26" s="33"/>
      <c r="C26" s="34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3"/>
      <c r="C27" s="34"/>
      <c r="D27" s="115" t="s">
        <v>37</v>
      </c>
      <c r="E27" s="34"/>
      <c r="F27" s="34"/>
      <c r="G27" s="34"/>
      <c r="H27" s="34"/>
      <c r="I27" s="106"/>
      <c r="J27" s="116">
        <f>ROUND(J93,2)</f>
        <v>0</v>
      </c>
      <c r="K27" s="37"/>
    </row>
    <row r="28" spans="2:11" s="1" customFormat="1" ht="6.95" customHeight="1">
      <c r="B28" s="33"/>
      <c r="C28" s="34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3"/>
      <c r="C29" s="34"/>
      <c r="D29" s="34"/>
      <c r="E29" s="34"/>
      <c r="F29" s="38" t="s">
        <v>39</v>
      </c>
      <c r="G29" s="34"/>
      <c r="H29" s="34"/>
      <c r="I29" s="117" t="s">
        <v>38</v>
      </c>
      <c r="J29" s="38" t="s">
        <v>40</v>
      </c>
      <c r="K29" s="37"/>
    </row>
    <row r="30" spans="2:11" s="1" customFormat="1" ht="14.45" customHeight="1">
      <c r="B30" s="33"/>
      <c r="C30" s="34"/>
      <c r="D30" s="41" t="s">
        <v>41</v>
      </c>
      <c r="E30" s="41" t="s">
        <v>42</v>
      </c>
      <c r="F30" s="118">
        <f>ROUND(SUM(BE93:BE228),2)</f>
        <v>0</v>
      </c>
      <c r="G30" s="34"/>
      <c r="H30" s="34"/>
      <c r="I30" s="119">
        <v>0.21</v>
      </c>
      <c r="J30" s="118">
        <f>ROUND(ROUND((SUM(BE93:BE228)),2)*I30,2)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43</v>
      </c>
      <c r="F31" s="118">
        <f>ROUND(SUM(BF93:BF228),2)</f>
        <v>0</v>
      </c>
      <c r="G31" s="34"/>
      <c r="H31" s="34"/>
      <c r="I31" s="119">
        <v>0.15</v>
      </c>
      <c r="J31" s="118">
        <f>ROUND(ROUND((SUM(BF93:BF228)),2)*I31,2)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44</v>
      </c>
      <c r="F32" s="118">
        <f>ROUND(SUM(BG93:BG228),2)</f>
        <v>0</v>
      </c>
      <c r="G32" s="34"/>
      <c r="H32" s="34"/>
      <c r="I32" s="119">
        <v>0.21</v>
      </c>
      <c r="J32" s="118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45</v>
      </c>
      <c r="F33" s="118">
        <f>ROUND(SUM(BH93:BH228),2)</f>
        <v>0</v>
      </c>
      <c r="G33" s="34"/>
      <c r="H33" s="34"/>
      <c r="I33" s="119">
        <v>0.15</v>
      </c>
      <c r="J33" s="118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46</v>
      </c>
      <c r="F34" s="118">
        <f>ROUND(SUM(BI93:BI228),2)</f>
        <v>0</v>
      </c>
      <c r="G34" s="34"/>
      <c r="H34" s="34"/>
      <c r="I34" s="119">
        <v>0</v>
      </c>
      <c r="J34" s="118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106"/>
      <c r="J35" s="34"/>
      <c r="K35" s="37"/>
    </row>
    <row r="36" spans="2:11" s="1" customFormat="1" ht="25.35" customHeight="1">
      <c r="B36" s="33"/>
      <c r="C36" s="120"/>
      <c r="D36" s="121" t="s">
        <v>47</v>
      </c>
      <c r="E36" s="72"/>
      <c r="F36" s="72"/>
      <c r="G36" s="122" t="s">
        <v>48</v>
      </c>
      <c r="H36" s="123" t="s">
        <v>49</v>
      </c>
      <c r="I36" s="124"/>
      <c r="J36" s="125">
        <f>SUM(J27:J34)</f>
        <v>0</v>
      </c>
      <c r="K36" s="126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27"/>
      <c r="J37" s="49"/>
      <c r="K37" s="50"/>
    </row>
    <row r="41" spans="2:11" s="1" customFormat="1" ht="6.95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5" customHeight="1">
      <c r="B42" s="33"/>
      <c r="C42" s="22" t="s">
        <v>90</v>
      </c>
      <c r="D42" s="34"/>
      <c r="E42" s="34"/>
      <c r="F42" s="34"/>
      <c r="G42" s="34"/>
      <c r="H42" s="34"/>
      <c r="I42" s="106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6"/>
      <c r="J43" s="34"/>
      <c r="K43" s="37"/>
    </row>
    <row r="44" spans="2:11" s="1" customFormat="1" ht="14.45" customHeight="1">
      <c r="B44" s="33"/>
      <c r="C44" s="29" t="s">
        <v>16</v>
      </c>
      <c r="D44" s="34"/>
      <c r="E44" s="34"/>
      <c r="F44" s="34"/>
      <c r="G44" s="34"/>
      <c r="H44" s="34"/>
      <c r="I44" s="106"/>
      <c r="J44" s="34"/>
      <c r="K44" s="37"/>
    </row>
    <row r="45" spans="2:11" s="1" customFormat="1" ht="22.5" customHeight="1">
      <c r="B45" s="33"/>
      <c r="C45" s="34"/>
      <c r="D45" s="34"/>
      <c r="E45" s="277" t="str">
        <f>E7</f>
        <v>Oprava a výměna oken Gymnázium Trutnov</v>
      </c>
      <c r="F45" s="250"/>
      <c r="G45" s="250"/>
      <c r="H45" s="250"/>
      <c r="I45" s="106"/>
      <c r="J45" s="34"/>
      <c r="K45" s="37"/>
    </row>
    <row r="46" spans="2:11" s="1" customFormat="1" ht="14.45" customHeight="1">
      <c r="B46" s="33"/>
      <c r="C46" s="29" t="s">
        <v>88</v>
      </c>
      <c r="D46" s="34"/>
      <c r="E46" s="34"/>
      <c r="F46" s="34"/>
      <c r="G46" s="34"/>
      <c r="H46" s="34"/>
      <c r="I46" s="106"/>
      <c r="J46" s="34"/>
      <c r="K46" s="37"/>
    </row>
    <row r="47" spans="2:11" s="1" customFormat="1" ht="23.25" customHeight="1">
      <c r="B47" s="33"/>
      <c r="C47" s="34"/>
      <c r="D47" s="34"/>
      <c r="E47" s="278" t="str">
        <f>E9</f>
        <v>1702002 - Etapa II.</v>
      </c>
      <c r="F47" s="250"/>
      <c r="G47" s="250"/>
      <c r="H47" s="250"/>
      <c r="I47" s="106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6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Trutnov</v>
      </c>
      <c r="G49" s="34"/>
      <c r="H49" s="34"/>
      <c r="I49" s="107" t="s">
        <v>25</v>
      </c>
      <c r="J49" s="108" t="str">
        <f>IF(J12="","",J12)</f>
        <v>26.3.2017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106"/>
      <c r="J50" s="34"/>
      <c r="K50" s="37"/>
    </row>
    <row r="51" spans="2:11" s="1" customFormat="1" ht="13.5">
      <c r="B51" s="33"/>
      <c r="C51" s="29" t="s">
        <v>27</v>
      </c>
      <c r="D51" s="34"/>
      <c r="E51" s="34"/>
      <c r="F51" s="27" t="str">
        <f>E15</f>
        <v>Gymnázium Trutnov</v>
      </c>
      <c r="G51" s="34"/>
      <c r="H51" s="34"/>
      <c r="I51" s="107" t="s">
        <v>33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31</v>
      </c>
      <c r="D52" s="34"/>
      <c r="E52" s="34"/>
      <c r="F52" s="27" t="str">
        <f>IF(E18="","",E18)</f>
        <v/>
      </c>
      <c r="G52" s="34"/>
      <c r="H52" s="34"/>
      <c r="I52" s="106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106"/>
      <c r="J53" s="34"/>
      <c r="K53" s="37"/>
    </row>
    <row r="54" spans="2:11" s="1" customFormat="1" ht="29.25" customHeight="1">
      <c r="B54" s="33"/>
      <c r="C54" s="132" t="s">
        <v>91</v>
      </c>
      <c r="D54" s="120"/>
      <c r="E54" s="120"/>
      <c r="F54" s="120"/>
      <c r="G54" s="120"/>
      <c r="H54" s="120"/>
      <c r="I54" s="133"/>
      <c r="J54" s="134" t="s">
        <v>92</v>
      </c>
      <c r="K54" s="13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106"/>
      <c r="J55" s="34"/>
      <c r="K55" s="37"/>
    </row>
    <row r="56" spans="2:47" s="1" customFormat="1" ht="29.25" customHeight="1">
      <c r="B56" s="33"/>
      <c r="C56" s="136" t="s">
        <v>93</v>
      </c>
      <c r="D56" s="34"/>
      <c r="E56" s="34"/>
      <c r="F56" s="34"/>
      <c r="G56" s="34"/>
      <c r="H56" s="34"/>
      <c r="I56" s="106"/>
      <c r="J56" s="116">
        <f>J93</f>
        <v>0</v>
      </c>
      <c r="K56" s="37"/>
      <c r="AU56" s="16" t="s">
        <v>94</v>
      </c>
    </row>
    <row r="57" spans="2:11" s="7" customFormat="1" ht="24.95" customHeight="1">
      <c r="B57" s="137"/>
      <c r="C57" s="138"/>
      <c r="D57" s="139" t="s">
        <v>95</v>
      </c>
      <c r="E57" s="140"/>
      <c r="F57" s="140"/>
      <c r="G57" s="140"/>
      <c r="H57" s="140"/>
      <c r="I57" s="141"/>
      <c r="J57" s="142">
        <f>J94</f>
        <v>0</v>
      </c>
      <c r="K57" s="143"/>
    </row>
    <row r="58" spans="2:11" s="8" customFormat="1" ht="19.9" customHeight="1">
      <c r="B58" s="144"/>
      <c r="C58" s="145"/>
      <c r="D58" s="146" t="s">
        <v>419</v>
      </c>
      <c r="E58" s="147"/>
      <c r="F58" s="147"/>
      <c r="G58" s="147"/>
      <c r="H58" s="147"/>
      <c r="I58" s="148"/>
      <c r="J58" s="149">
        <f>J95</f>
        <v>0</v>
      </c>
      <c r="K58" s="150"/>
    </row>
    <row r="59" spans="2:11" s="8" customFormat="1" ht="19.9" customHeight="1">
      <c r="B59" s="144"/>
      <c r="C59" s="145"/>
      <c r="D59" s="146" t="s">
        <v>96</v>
      </c>
      <c r="E59" s="147"/>
      <c r="F59" s="147"/>
      <c r="G59" s="147"/>
      <c r="H59" s="147"/>
      <c r="I59" s="148"/>
      <c r="J59" s="149">
        <f>J98</f>
        <v>0</v>
      </c>
      <c r="K59" s="150"/>
    </row>
    <row r="60" spans="2:11" s="8" customFormat="1" ht="19.9" customHeight="1">
      <c r="B60" s="144"/>
      <c r="C60" s="145"/>
      <c r="D60" s="146" t="s">
        <v>97</v>
      </c>
      <c r="E60" s="147"/>
      <c r="F60" s="147"/>
      <c r="G60" s="147"/>
      <c r="H60" s="147"/>
      <c r="I60" s="148"/>
      <c r="J60" s="149">
        <f>J122</f>
        <v>0</v>
      </c>
      <c r="K60" s="150"/>
    </row>
    <row r="61" spans="2:11" s="8" customFormat="1" ht="19.9" customHeight="1">
      <c r="B61" s="144"/>
      <c r="C61" s="145"/>
      <c r="D61" s="146" t="s">
        <v>98</v>
      </c>
      <c r="E61" s="147"/>
      <c r="F61" s="147"/>
      <c r="G61" s="147"/>
      <c r="H61" s="147"/>
      <c r="I61" s="148"/>
      <c r="J61" s="149">
        <f>J139</f>
        <v>0</v>
      </c>
      <c r="K61" s="150"/>
    </row>
    <row r="62" spans="2:11" s="8" customFormat="1" ht="19.9" customHeight="1">
      <c r="B62" s="144"/>
      <c r="C62" s="145"/>
      <c r="D62" s="146" t="s">
        <v>99</v>
      </c>
      <c r="E62" s="147"/>
      <c r="F62" s="147"/>
      <c r="G62" s="147"/>
      <c r="H62" s="147"/>
      <c r="I62" s="148"/>
      <c r="J62" s="149">
        <f>J147</f>
        <v>0</v>
      </c>
      <c r="K62" s="150"/>
    </row>
    <row r="63" spans="2:11" s="7" customFormat="1" ht="24.95" customHeight="1">
      <c r="B63" s="137"/>
      <c r="C63" s="138"/>
      <c r="D63" s="139" t="s">
        <v>100</v>
      </c>
      <c r="E63" s="140"/>
      <c r="F63" s="140"/>
      <c r="G63" s="140"/>
      <c r="H63" s="140"/>
      <c r="I63" s="141"/>
      <c r="J63" s="142">
        <f>J149</f>
        <v>0</v>
      </c>
      <c r="K63" s="143"/>
    </row>
    <row r="64" spans="2:11" s="8" customFormat="1" ht="19.9" customHeight="1">
      <c r="B64" s="144"/>
      <c r="C64" s="145"/>
      <c r="D64" s="146" t="s">
        <v>101</v>
      </c>
      <c r="E64" s="147"/>
      <c r="F64" s="147"/>
      <c r="G64" s="147"/>
      <c r="H64" s="147"/>
      <c r="I64" s="148"/>
      <c r="J64" s="149">
        <f>J150</f>
        <v>0</v>
      </c>
      <c r="K64" s="150"/>
    </row>
    <row r="65" spans="2:11" s="8" customFormat="1" ht="19.9" customHeight="1">
      <c r="B65" s="144"/>
      <c r="C65" s="145"/>
      <c r="D65" s="146" t="s">
        <v>102</v>
      </c>
      <c r="E65" s="147"/>
      <c r="F65" s="147"/>
      <c r="G65" s="147"/>
      <c r="H65" s="147"/>
      <c r="I65" s="148"/>
      <c r="J65" s="149">
        <f>J157</f>
        <v>0</v>
      </c>
      <c r="K65" s="150"/>
    </row>
    <row r="66" spans="2:11" s="8" customFormat="1" ht="19.9" customHeight="1">
      <c r="B66" s="144"/>
      <c r="C66" s="145"/>
      <c r="D66" s="146" t="s">
        <v>420</v>
      </c>
      <c r="E66" s="147"/>
      <c r="F66" s="147"/>
      <c r="G66" s="147"/>
      <c r="H66" s="147"/>
      <c r="I66" s="148"/>
      <c r="J66" s="149">
        <f>J202</f>
        <v>0</v>
      </c>
      <c r="K66" s="150"/>
    </row>
    <row r="67" spans="2:11" s="8" customFormat="1" ht="19.9" customHeight="1">
      <c r="B67" s="144"/>
      <c r="C67" s="145"/>
      <c r="D67" s="146" t="s">
        <v>421</v>
      </c>
      <c r="E67" s="147"/>
      <c r="F67" s="147"/>
      <c r="G67" s="147"/>
      <c r="H67" s="147"/>
      <c r="I67" s="148"/>
      <c r="J67" s="149">
        <f>J208</f>
        <v>0</v>
      </c>
      <c r="K67" s="150"/>
    </row>
    <row r="68" spans="2:11" s="8" customFormat="1" ht="19.9" customHeight="1">
      <c r="B68" s="144"/>
      <c r="C68" s="145"/>
      <c r="D68" s="146" t="s">
        <v>103</v>
      </c>
      <c r="E68" s="147"/>
      <c r="F68" s="147"/>
      <c r="G68" s="147"/>
      <c r="H68" s="147"/>
      <c r="I68" s="148"/>
      <c r="J68" s="149">
        <f>J215</f>
        <v>0</v>
      </c>
      <c r="K68" s="150"/>
    </row>
    <row r="69" spans="2:11" s="7" customFormat="1" ht="24.95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J220</f>
        <v>0</v>
      </c>
      <c r="K69" s="143"/>
    </row>
    <row r="70" spans="2:11" s="8" customFormat="1" ht="19.9" customHeight="1">
      <c r="B70" s="144"/>
      <c r="C70" s="145"/>
      <c r="D70" s="146" t="s">
        <v>105</v>
      </c>
      <c r="E70" s="147"/>
      <c r="F70" s="147"/>
      <c r="G70" s="147"/>
      <c r="H70" s="147"/>
      <c r="I70" s="148"/>
      <c r="J70" s="149">
        <f>J221</f>
        <v>0</v>
      </c>
      <c r="K70" s="150"/>
    </row>
    <row r="71" spans="2:11" s="8" customFormat="1" ht="19.9" customHeight="1">
      <c r="B71" s="144"/>
      <c r="C71" s="145"/>
      <c r="D71" s="146" t="s">
        <v>106</v>
      </c>
      <c r="E71" s="147"/>
      <c r="F71" s="147"/>
      <c r="G71" s="147"/>
      <c r="H71" s="147"/>
      <c r="I71" s="148"/>
      <c r="J71" s="149">
        <f>J223</f>
        <v>0</v>
      </c>
      <c r="K71" s="150"/>
    </row>
    <row r="72" spans="2:11" s="8" customFormat="1" ht="19.9" customHeight="1">
      <c r="B72" s="144"/>
      <c r="C72" s="145"/>
      <c r="D72" s="146" t="s">
        <v>107</v>
      </c>
      <c r="E72" s="147"/>
      <c r="F72" s="147"/>
      <c r="G72" s="147"/>
      <c r="H72" s="147"/>
      <c r="I72" s="148"/>
      <c r="J72" s="149">
        <f>J225</f>
        <v>0</v>
      </c>
      <c r="K72" s="150"/>
    </row>
    <row r="73" spans="2:11" s="8" customFormat="1" ht="19.9" customHeight="1">
      <c r="B73" s="144"/>
      <c r="C73" s="145"/>
      <c r="D73" s="146" t="s">
        <v>108</v>
      </c>
      <c r="E73" s="147"/>
      <c r="F73" s="147"/>
      <c r="G73" s="147"/>
      <c r="H73" s="147"/>
      <c r="I73" s="148"/>
      <c r="J73" s="149">
        <f>J227</f>
        <v>0</v>
      </c>
      <c r="K73" s="150"/>
    </row>
    <row r="74" spans="2:11" s="1" customFormat="1" ht="21.75" customHeight="1">
      <c r="B74" s="33"/>
      <c r="C74" s="34"/>
      <c r="D74" s="34"/>
      <c r="E74" s="34"/>
      <c r="F74" s="34"/>
      <c r="G74" s="34"/>
      <c r="H74" s="34"/>
      <c r="I74" s="106"/>
      <c r="J74" s="34"/>
      <c r="K74" s="37"/>
    </row>
    <row r="75" spans="2:11" s="1" customFormat="1" ht="6.95" customHeight="1">
      <c r="B75" s="48"/>
      <c r="C75" s="49"/>
      <c r="D75" s="49"/>
      <c r="E75" s="49"/>
      <c r="F75" s="49"/>
      <c r="G75" s="49"/>
      <c r="H75" s="49"/>
      <c r="I75" s="127"/>
      <c r="J75" s="49"/>
      <c r="K75" s="50"/>
    </row>
    <row r="79" spans="2:12" s="1" customFormat="1" ht="6.95" customHeight="1">
      <c r="B79" s="51"/>
      <c r="C79" s="52"/>
      <c r="D79" s="52"/>
      <c r="E79" s="52"/>
      <c r="F79" s="52"/>
      <c r="G79" s="52"/>
      <c r="H79" s="52"/>
      <c r="I79" s="130"/>
      <c r="J79" s="52"/>
      <c r="K79" s="52"/>
      <c r="L79" s="53"/>
    </row>
    <row r="80" spans="2:12" s="1" customFormat="1" ht="36.95" customHeight="1">
      <c r="B80" s="33"/>
      <c r="C80" s="54" t="s">
        <v>109</v>
      </c>
      <c r="D80" s="55"/>
      <c r="E80" s="55"/>
      <c r="F80" s="55"/>
      <c r="G80" s="55"/>
      <c r="H80" s="55"/>
      <c r="I80" s="151"/>
      <c r="J80" s="55"/>
      <c r="K80" s="55"/>
      <c r="L80" s="53"/>
    </row>
    <row r="81" spans="2:12" s="1" customFormat="1" ht="6.95" customHeight="1">
      <c r="B81" s="33"/>
      <c r="C81" s="55"/>
      <c r="D81" s="55"/>
      <c r="E81" s="55"/>
      <c r="F81" s="55"/>
      <c r="G81" s="55"/>
      <c r="H81" s="55"/>
      <c r="I81" s="151"/>
      <c r="J81" s="55"/>
      <c r="K81" s="55"/>
      <c r="L81" s="53"/>
    </row>
    <row r="82" spans="2:12" s="1" customFormat="1" ht="14.45" customHeight="1">
      <c r="B82" s="33"/>
      <c r="C82" s="57" t="s">
        <v>16</v>
      </c>
      <c r="D82" s="55"/>
      <c r="E82" s="55"/>
      <c r="F82" s="55"/>
      <c r="G82" s="55"/>
      <c r="H82" s="55"/>
      <c r="I82" s="151"/>
      <c r="J82" s="55"/>
      <c r="K82" s="55"/>
      <c r="L82" s="53"/>
    </row>
    <row r="83" spans="2:12" s="1" customFormat="1" ht="22.5" customHeight="1">
      <c r="B83" s="33"/>
      <c r="C83" s="55"/>
      <c r="D83" s="55"/>
      <c r="E83" s="280" t="str">
        <f>E7</f>
        <v>Oprava a výměna oken Gymnázium Trutnov</v>
      </c>
      <c r="F83" s="261"/>
      <c r="G83" s="261"/>
      <c r="H83" s="261"/>
      <c r="I83" s="151"/>
      <c r="J83" s="55"/>
      <c r="K83" s="55"/>
      <c r="L83" s="53"/>
    </row>
    <row r="84" spans="2:12" s="1" customFormat="1" ht="14.45" customHeight="1">
      <c r="B84" s="33"/>
      <c r="C84" s="57" t="s">
        <v>88</v>
      </c>
      <c r="D84" s="55"/>
      <c r="E84" s="55"/>
      <c r="F84" s="55"/>
      <c r="G84" s="55"/>
      <c r="H84" s="55"/>
      <c r="I84" s="151"/>
      <c r="J84" s="55"/>
      <c r="K84" s="55"/>
      <c r="L84" s="53"/>
    </row>
    <row r="85" spans="2:12" s="1" customFormat="1" ht="23.25" customHeight="1">
      <c r="B85" s="33"/>
      <c r="C85" s="55"/>
      <c r="D85" s="55"/>
      <c r="E85" s="258" t="str">
        <f>E9</f>
        <v>1702002 - Etapa II.</v>
      </c>
      <c r="F85" s="261"/>
      <c r="G85" s="261"/>
      <c r="H85" s="261"/>
      <c r="I85" s="151"/>
      <c r="J85" s="55"/>
      <c r="K85" s="55"/>
      <c r="L85" s="53"/>
    </row>
    <row r="86" spans="2:12" s="1" customFormat="1" ht="6.95" customHeight="1">
      <c r="B86" s="33"/>
      <c r="C86" s="55"/>
      <c r="D86" s="55"/>
      <c r="E86" s="55"/>
      <c r="F86" s="55"/>
      <c r="G86" s="55"/>
      <c r="H86" s="55"/>
      <c r="I86" s="151"/>
      <c r="J86" s="55"/>
      <c r="K86" s="55"/>
      <c r="L86" s="53"/>
    </row>
    <row r="87" spans="2:12" s="1" customFormat="1" ht="18" customHeight="1">
      <c r="B87" s="33"/>
      <c r="C87" s="57" t="s">
        <v>23</v>
      </c>
      <c r="D87" s="55"/>
      <c r="E87" s="55"/>
      <c r="F87" s="152" t="str">
        <f>F12</f>
        <v>Trutnov</v>
      </c>
      <c r="G87" s="55"/>
      <c r="H87" s="55"/>
      <c r="I87" s="153" t="s">
        <v>25</v>
      </c>
      <c r="J87" s="65" t="str">
        <f>IF(J12="","",J12)</f>
        <v>26.3.2017</v>
      </c>
      <c r="K87" s="55"/>
      <c r="L87" s="53"/>
    </row>
    <row r="88" spans="2:12" s="1" customFormat="1" ht="6.95" customHeight="1">
      <c r="B88" s="33"/>
      <c r="C88" s="55"/>
      <c r="D88" s="55"/>
      <c r="E88" s="55"/>
      <c r="F88" s="55"/>
      <c r="G88" s="55"/>
      <c r="H88" s="55"/>
      <c r="I88" s="151"/>
      <c r="J88" s="55"/>
      <c r="K88" s="55"/>
      <c r="L88" s="53"/>
    </row>
    <row r="89" spans="2:12" s="1" customFormat="1" ht="13.5">
      <c r="B89" s="33"/>
      <c r="C89" s="57" t="s">
        <v>27</v>
      </c>
      <c r="D89" s="55"/>
      <c r="E89" s="55"/>
      <c r="F89" s="152" t="str">
        <f>E15</f>
        <v>Gymnázium Trutnov</v>
      </c>
      <c r="G89" s="55"/>
      <c r="H89" s="55"/>
      <c r="I89" s="153" t="s">
        <v>33</v>
      </c>
      <c r="J89" s="152" t="str">
        <f>E21</f>
        <v xml:space="preserve"> </v>
      </c>
      <c r="K89" s="55"/>
      <c r="L89" s="53"/>
    </row>
    <row r="90" spans="2:12" s="1" customFormat="1" ht="14.45" customHeight="1">
      <c r="B90" s="33"/>
      <c r="C90" s="57" t="s">
        <v>31</v>
      </c>
      <c r="D90" s="55"/>
      <c r="E90" s="55"/>
      <c r="F90" s="152" t="str">
        <f>IF(E18="","",E18)</f>
        <v/>
      </c>
      <c r="G90" s="55"/>
      <c r="H90" s="55"/>
      <c r="I90" s="151"/>
      <c r="J90" s="55"/>
      <c r="K90" s="55"/>
      <c r="L90" s="53"/>
    </row>
    <row r="91" spans="2:12" s="1" customFormat="1" ht="10.35" customHeight="1">
      <c r="B91" s="33"/>
      <c r="C91" s="55"/>
      <c r="D91" s="55"/>
      <c r="E91" s="55"/>
      <c r="F91" s="55"/>
      <c r="G91" s="55"/>
      <c r="H91" s="55"/>
      <c r="I91" s="151"/>
      <c r="J91" s="55"/>
      <c r="K91" s="55"/>
      <c r="L91" s="53"/>
    </row>
    <row r="92" spans="2:20" s="9" customFormat="1" ht="29.25" customHeight="1">
      <c r="B92" s="154"/>
      <c r="C92" s="155" t="s">
        <v>110</v>
      </c>
      <c r="D92" s="156" t="s">
        <v>56</v>
      </c>
      <c r="E92" s="156" t="s">
        <v>52</v>
      </c>
      <c r="F92" s="156" t="s">
        <v>111</v>
      </c>
      <c r="G92" s="156" t="s">
        <v>112</v>
      </c>
      <c r="H92" s="156" t="s">
        <v>113</v>
      </c>
      <c r="I92" s="157" t="s">
        <v>114</v>
      </c>
      <c r="J92" s="156" t="s">
        <v>92</v>
      </c>
      <c r="K92" s="158" t="s">
        <v>115</v>
      </c>
      <c r="L92" s="159"/>
      <c r="M92" s="74" t="s">
        <v>116</v>
      </c>
      <c r="N92" s="75" t="s">
        <v>41</v>
      </c>
      <c r="O92" s="75" t="s">
        <v>117</v>
      </c>
      <c r="P92" s="75" t="s">
        <v>118</v>
      </c>
      <c r="Q92" s="75" t="s">
        <v>119</v>
      </c>
      <c r="R92" s="75" t="s">
        <v>120</v>
      </c>
      <c r="S92" s="75" t="s">
        <v>121</v>
      </c>
      <c r="T92" s="76" t="s">
        <v>122</v>
      </c>
    </row>
    <row r="93" spans="2:63" s="1" customFormat="1" ht="29.25" customHeight="1">
      <c r="B93" s="33"/>
      <c r="C93" s="80" t="s">
        <v>93</v>
      </c>
      <c r="D93" s="55"/>
      <c r="E93" s="55"/>
      <c r="F93" s="55"/>
      <c r="G93" s="55"/>
      <c r="H93" s="55"/>
      <c r="I93" s="151"/>
      <c r="J93" s="160">
        <f>BK93</f>
        <v>0</v>
      </c>
      <c r="K93" s="55"/>
      <c r="L93" s="53"/>
      <c r="M93" s="77"/>
      <c r="N93" s="78"/>
      <c r="O93" s="78"/>
      <c r="P93" s="161">
        <f>P94+P149+P220</f>
        <v>0</v>
      </c>
      <c r="Q93" s="78"/>
      <c r="R93" s="161">
        <f>R94+R149+R220</f>
        <v>61.05986682000002</v>
      </c>
      <c r="S93" s="78"/>
      <c r="T93" s="162">
        <f>T94+T149+T220</f>
        <v>28.509625900000003</v>
      </c>
      <c r="AT93" s="16" t="s">
        <v>70</v>
      </c>
      <c r="AU93" s="16" t="s">
        <v>94</v>
      </c>
      <c r="BK93" s="163">
        <f>BK94+BK149+BK220</f>
        <v>0</v>
      </c>
    </row>
    <row r="94" spans="2:63" s="10" customFormat="1" ht="37.35" customHeight="1">
      <c r="B94" s="164"/>
      <c r="C94" s="165"/>
      <c r="D94" s="166" t="s">
        <v>70</v>
      </c>
      <c r="E94" s="167" t="s">
        <v>123</v>
      </c>
      <c r="F94" s="167" t="s">
        <v>124</v>
      </c>
      <c r="G94" s="165"/>
      <c r="H94" s="165"/>
      <c r="I94" s="168"/>
      <c r="J94" s="169">
        <f>BK94</f>
        <v>0</v>
      </c>
      <c r="K94" s="165"/>
      <c r="L94" s="170"/>
      <c r="M94" s="171"/>
      <c r="N94" s="172"/>
      <c r="O94" s="172"/>
      <c r="P94" s="173">
        <f>P95+P98+P122+P139+P147</f>
        <v>0</v>
      </c>
      <c r="Q94" s="172"/>
      <c r="R94" s="173">
        <f>R95+R98+R122+R139+R147</f>
        <v>22.901289920000004</v>
      </c>
      <c r="S94" s="172"/>
      <c r="T94" s="174">
        <f>T95+T98+T122+T139+T147</f>
        <v>20.156259000000002</v>
      </c>
      <c r="AR94" s="175" t="s">
        <v>22</v>
      </c>
      <c r="AT94" s="176" t="s">
        <v>70</v>
      </c>
      <c r="AU94" s="176" t="s">
        <v>71</v>
      </c>
      <c r="AY94" s="175" t="s">
        <v>125</v>
      </c>
      <c r="BK94" s="177">
        <f>BK95+BK98+BK122+BK139+BK147</f>
        <v>0</v>
      </c>
    </row>
    <row r="95" spans="2:63" s="10" customFormat="1" ht="19.9" customHeight="1">
      <c r="B95" s="164"/>
      <c r="C95" s="165"/>
      <c r="D95" s="178" t="s">
        <v>70</v>
      </c>
      <c r="E95" s="179" t="s">
        <v>147</v>
      </c>
      <c r="F95" s="179" t="s">
        <v>422</v>
      </c>
      <c r="G95" s="165"/>
      <c r="H95" s="165"/>
      <c r="I95" s="168"/>
      <c r="J95" s="180">
        <f>BK95</f>
        <v>0</v>
      </c>
      <c r="K95" s="165"/>
      <c r="L95" s="170"/>
      <c r="M95" s="171"/>
      <c r="N95" s="172"/>
      <c r="O95" s="172"/>
      <c r="P95" s="173">
        <f>SUM(P96:P97)</f>
        <v>0</v>
      </c>
      <c r="Q95" s="172"/>
      <c r="R95" s="173">
        <f>SUM(R96:R97)</f>
        <v>6.38569008</v>
      </c>
      <c r="S95" s="172"/>
      <c r="T95" s="174">
        <f>SUM(T96:T97)</f>
        <v>0</v>
      </c>
      <c r="AR95" s="175" t="s">
        <v>22</v>
      </c>
      <c r="AT95" s="176" t="s">
        <v>70</v>
      </c>
      <c r="AU95" s="176" t="s">
        <v>22</v>
      </c>
      <c r="AY95" s="175" t="s">
        <v>125</v>
      </c>
      <c r="BK95" s="177">
        <f>SUM(BK96:BK97)</f>
        <v>0</v>
      </c>
    </row>
    <row r="96" spans="2:65" s="1" customFormat="1" ht="22.5" customHeight="1">
      <c r="B96" s="33"/>
      <c r="C96" s="181" t="s">
        <v>22</v>
      </c>
      <c r="D96" s="181" t="s">
        <v>128</v>
      </c>
      <c r="E96" s="182" t="s">
        <v>423</v>
      </c>
      <c r="F96" s="183" t="s">
        <v>424</v>
      </c>
      <c r="G96" s="184" t="s">
        <v>168</v>
      </c>
      <c r="H96" s="185">
        <v>3.564</v>
      </c>
      <c r="I96" s="186"/>
      <c r="J96" s="187">
        <f>ROUND(I96*H96,2)</f>
        <v>0</v>
      </c>
      <c r="K96" s="183" t="s">
        <v>132</v>
      </c>
      <c r="L96" s="53"/>
      <c r="M96" s="188" t="s">
        <v>20</v>
      </c>
      <c r="N96" s="189" t="s">
        <v>42</v>
      </c>
      <c r="O96" s="34"/>
      <c r="P96" s="190">
        <f>O96*H96</f>
        <v>0</v>
      </c>
      <c r="Q96" s="190">
        <v>1.79172</v>
      </c>
      <c r="R96" s="190">
        <f>Q96*H96</f>
        <v>6.38569008</v>
      </c>
      <c r="S96" s="190">
        <v>0</v>
      </c>
      <c r="T96" s="191">
        <f>S96*H96</f>
        <v>0</v>
      </c>
      <c r="AR96" s="16" t="s">
        <v>133</v>
      </c>
      <c r="AT96" s="16" t="s">
        <v>128</v>
      </c>
      <c r="AU96" s="16" t="s">
        <v>79</v>
      </c>
      <c r="AY96" s="16" t="s">
        <v>125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6" t="s">
        <v>22</v>
      </c>
      <c r="BK96" s="192">
        <f>ROUND(I96*H96,2)</f>
        <v>0</v>
      </c>
      <c r="BL96" s="16" t="s">
        <v>133</v>
      </c>
      <c r="BM96" s="16" t="s">
        <v>425</v>
      </c>
    </row>
    <row r="97" spans="2:51" s="11" customFormat="1" ht="13.5">
      <c r="B97" s="193"/>
      <c r="C97" s="194"/>
      <c r="D97" s="205" t="s">
        <v>135</v>
      </c>
      <c r="E97" s="206" t="s">
        <v>20</v>
      </c>
      <c r="F97" s="207" t="s">
        <v>426</v>
      </c>
      <c r="G97" s="194"/>
      <c r="H97" s="208">
        <v>3.564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135</v>
      </c>
      <c r="AU97" s="204" t="s">
        <v>79</v>
      </c>
      <c r="AV97" s="11" t="s">
        <v>79</v>
      </c>
      <c r="AW97" s="11" t="s">
        <v>35</v>
      </c>
      <c r="AX97" s="11" t="s">
        <v>22</v>
      </c>
      <c r="AY97" s="204" t="s">
        <v>125</v>
      </c>
    </row>
    <row r="98" spans="2:63" s="10" customFormat="1" ht="29.85" customHeight="1">
      <c r="B98" s="164"/>
      <c r="C98" s="165"/>
      <c r="D98" s="178" t="s">
        <v>70</v>
      </c>
      <c r="E98" s="179" t="s">
        <v>126</v>
      </c>
      <c r="F98" s="179" t="s">
        <v>127</v>
      </c>
      <c r="G98" s="165"/>
      <c r="H98" s="165"/>
      <c r="I98" s="168"/>
      <c r="J98" s="180">
        <f>BK98</f>
        <v>0</v>
      </c>
      <c r="K98" s="165"/>
      <c r="L98" s="170"/>
      <c r="M98" s="171"/>
      <c r="N98" s="172"/>
      <c r="O98" s="172"/>
      <c r="P98" s="173">
        <f>SUM(P99:P121)</f>
        <v>0</v>
      </c>
      <c r="Q98" s="172"/>
      <c r="R98" s="173">
        <f>SUM(R99:R121)</f>
        <v>11.757914840000002</v>
      </c>
      <c r="S98" s="172"/>
      <c r="T98" s="174">
        <f>SUM(T99:T121)</f>
        <v>0</v>
      </c>
      <c r="AR98" s="175" t="s">
        <v>22</v>
      </c>
      <c r="AT98" s="176" t="s">
        <v>70</v>
      </c>
      <c r="AU98" s="176" t="s">
        <v>22</v>
      </c>
      <c r="AY98" s="175" t="s">
        <v>125</v>
      </c>
      <c r="BK98" s="177">
        <f>SUM(BK99:BK121)</f>
        <v>0</v>
      </c>
    </row>
    <row r="99" spans="2:65" s="1" customFormat="1" ht="22.5" customHeight="1">
      <c r="B99" s="33"/>
      <c r="C99" s="181" t="s">
        <v>79</v>
      </c>
      <c r="D99" s="181" t="s">
        <v>128</v>
      </c>
      <c r="E99" s="182" t="s">
        <v>129</v>
      </c>
      <c r="F99" s="183" t="s">
        <v>130</v>
      </c>
      <c r="G99" s="184" t="s">
        <v>131</v>
      </c>
      <c r="H99" s="185">
        <v>92.908</v>
      </c>
      <c r="I99" s="186"/>
      <c r="J99" s="187">
        <f>ROUND(I99*H99,2)</f>
        <v>0</v>
      </c>
      <c r="K99" s="183" t="s">
        <v>132</v>
      </c>
      <c r="L99" s="53"/>
      <c r="M99" s="188" t="s">
        <v>20</v>
      </c>
      <c r="N99" s="189" t="s">
        <v>42</v>
      </c>
      <c r="O99" s="34"/>
      <c r="P99" s="190">
        <f>O99*H99</f>
        <v>0</v>
      </c>
      <c r="Q99" s="190">
        <v>0.03358</v>
      </c>
      <c r="R99" s="190">
        <f>Q99*H99</f>
        <v>3.11985064</v>
      </c>
      <c r="S99" s="190">
        <v>0</v>
      </c>
      <c r="T99" s="191">
        <f>S99*H99</f>
        <v>0</v>
      </c>
      <c r="AR99" s="16" t="s">
        <v>133</v>
      </c>
      <c r="AT99" s="16" t="s">
        <v>128</v>
      </c>
      <c r="AU99" s="16" t="s">
        <v>79</v>
      </c>
      <c r="AY99" s="16" t="s">
        <v>125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6" t="s">
        <v>22</v>
      </c>
      <c r="BK99" s="192">
        <f>ROUND(I99*H99,2)</f>
        <v>0</v>
      </c>
      <c r="BL99" s="16" t="s">
        <v>133</v>
      </c>
      <c r="BM99" s="16" t="s">
        <v>134</v>
      </c>
    </row>
    <row r="100" spans="2:51" s="11" customFormat="1" ht="13.5">
      <c r="B100" s="193"/>
      <c r="C100" s="194"/>
      <c r="D100" s="205" t="s">
        <v>135</v>
      </c>
      <c r="E100" s="206" t="s">
        <v>20</v>
      </c>
      <c r="F100" s="207" t="s">
        <v>427</v>
      </c>
      <c r="G100" s="194"/>
      <c r="H100" s="208">
        <v>61.228</v>
      </c>
      <c r="I100" s="199"/>
      <c r="J100" s="194"/>
      <c r="K100" s="194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135</v>
      </c>
      <c r="AU100" s="204" t="s">
        <v>79</v>
      </c>
      <c r="AV100" s="11" t="s">
        <v>79</v>
      </c>
      <c r="AW100" s="11" t="s">
        <v>35</v>
      </c>
      <c r="AX100" s="11" t="s">
        <v>71</v>
      </c>
      <c r="AY100" s="204" t="s">
        <v>125</v>
      </c>
    </row>
    <row r="101" spans="2:51" s="11" customFormat="1" ht="13.5">
      <c r="B101" s="193"/>
      <c r="C101" s="194"/>
      <c r="D101" s="205" t="s">
        <v>135</v>
      </c>
      <c r="E101" s="206" t="s">
        <v>20</v>
      </c>
      <c r="F101" s="207" t="s">
        <v>428</v>
      </c>
      <c r="G101" s="194"/>
      <c r="H101" s="208">
        <v>31.68</v>
      </c>
      <c r="I101" s="199"/>
      <c r="J101" s="194"/>
      <c r="K101" s="194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135</v>
      </c>
      <c r="AU101" s="204" t="s">
        <v>79</v>
      </c>
      <c r="AV101" s="11" t="s">
        <v>79</v>
      </c>
      <c r="AW101" s="11" t="s">
        <v>35</v>
      </c>
      <c r="AX101" s="11" t="s">
        <v>71</v>
      </c>
      <c r="AY101" s="204" t="s">
        <v>125</v>
      </c>
    </row>
    <row r="102" spans="2:51" s="12" customFormat="1" ht="13.5">
      <c r="B102" s="209"/>
      <c r="C102" s="210"/>
      <c r="D102" s="195" t="s">
        <v>135</v>
      </c>
      <c r="E102" s="211" t="s">
        <v>20</v>
      </c>
      <c r="F102" s="212" t="s">
        <v>146</v>
      </c>
      <c r="G102" s="210"/>
      <c r="H102" s="213">
        <v>92.908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135</v>
      </c>
      <c r="AU102" s="219" t="s">
        <v>79</v>
      </c>
      <c r="AV102" s="12" t="s">
        <v>133</v>
      </c>
      <c r="AW102" s="12" t="s">
        <v>35</v>
      </c>
      <c r="AX102" s="12" t="s">
        <v>22</v>
      </c>
      <c r="AY102" s="219" t="s">
        <v>125</v>
      </c>
    </row>
    <row r="103" spans="2:65" s="1" customFormat="1" ht="31.5" customHeight="1">
      <c r="B103" s="33"/>
      <c r="C103" s="181" t="s">
        <v>147</v>
      </c>
      <c r="D103" s="181" t="s">
        <v>128</v>
      </c>
      <c r="E103" s="182" t="s">
        <v>137</v>
      </c>
      <c r="F103" s="183" t="s">
        <v>138</v>
      </c>
      <c r="G103" s="184" t="s">
        <v>139</v>
      </c>
      <c r="H103" s="185">
        <v>973.16</v>
      </c>
      <c r="I103" s="186"/>
      <c r="J103" s="187">
        <f>ROUND(I103*H103,2)</f>
        <v>0</v>
      </c>
      <c r="K103" s="183" t="s">
        <v>20</v>
      </c>
      <c r="L103" s="53"/>
      <c r="M103" s="188" t="s">
        <v>20</v>
      </c>
      <c r="N103" s="189" t="s">
        <v>42</v>
      </c>
      <c r="O103" s="34"/>
      <c r="P103" s="190">
        <f>O103*H103</f>
        <v>0</v>
      </c>
      <c r="Q103" s="190">
        <v>0.0068</v>
      </c>
      <c r="R103" s="190">
        <f>Q103*H103</f>
        <v>6.617488</v>
      </c>
      <c r="S103" s="190">
        <v>0</v>
      </c>
      <c r="T103" s="191">
        <f>S103*H103</f>
        <v>0</v>
      </c>
      <c r="AR103" s="16" t="s">
        <v>133</v>
      </c>
      <c r="AT103" s="16" t="s">
        <v>128</v>
      </c>
      <c r="AU103" s="16" t="s">
        <v>79</v>
      </c>
      <c r="AY103" s="16" t="s">
        <v>125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6" t="s">
        <v>22</v>
      </c>
      <c r="BK103" s="192">
        <f>ROUND(I103*H103,2)</f>
        <v>0</v>
      </c>
      <c r="BL103" s="16" t="s">
        <v>133</v>
      </c>
      <c r="BM103" s="16" t="s">
        <v>140</v>
      </c>
    </row>
    <row r="104" spans="2:51" s="11" customFormat="1" ht="13.5">
      <c r="B104" s="193"/>
      <c r="C104" s="194"/>
      <c r="D104" s="205" t="s">
        <v>135</v>
      </c>
      <c r="E104" s="206" t="s">
        <v>20</v>
      </c>
      <c r="F104" s="207" t="s">
        <v>429</v>
      </c>
      <c r="G104" s="194"/>
      <c r="H104" s="208">
        <v>29.56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135</v>
      </c>
      <c r="AU104" s="204" t="s">
        <v>79</v>
      </c>
      <c r="AV104" s="11" t="s">
        <v>79</v>
      </c>
      <c r="AW104" s="11" t="s">
        <v>35</v>
      </c>
      <c r="AX104" s="11" t="s">
        <v>71</v>
      </c>
      <c r="AY104" s="204" t="s">
        <v>125</v>
      </c>
    </row>
    <row r="105" spans="2:51" s="11" customFormat="1" ht="13.5">
      <c r="B105" s="193"/>
      <c r="C105" s="194"/>
      <c r="D105" s="205" t="s">
        <v>135</v>
      </c>
      <c r="E105" s="206" t="s">
        <v>20</v>
      </c>
      <c r="F105" s="207" t="s">
        <v>430</v>
      </c>
      <c r="G105" s="194"/>
      <c r="H105" s="208">
        <v>943.6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135</v>
      </c>
      <c r="AU105" s="204" t="s">
        <v>79</v>
      </c>
      <c r="AV105" s="11" t="s">
        <v>79</v>
      </c>
      <c r="AW105" s="11" t="s">
        <v>35</v>
      </c>
      <c r="AX105" s="11" t="s">
        <v>71</v>
      </c>
      <c r="AY105" s="204" t="s">
        <v>125</v>
      </c>
    </row>
    <row r="106" spans="2:51" s="12" customFormat="1" ht="13.5">
      <c r="B106" s="209"/>
      <c r="C106" s="210"/>
      <c r="D106" s="195" t="s">
        <v>135</v>
      </c>
      <c r="E106" s="211" t="s">
        <v>20</v>
      </c>
      <c r="F106" s="212" t="s">
        <v>146</v>
      </c>
      <c r="G106" s="210"/>
      <c r="H106" s="213">
        <v>973.16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135</v>
      </c>
      <c r="AU106" s="219" t="s">
        <v>79</v>
      </c>
      <c r="AV106" s="12" t="s">
        <v>133</v>
      </c>
      <c r="AW106" s="12" t="s">
        <v>35</v>
      </c>
      <c r="AX106" s="12" t="s">
        <v>22</v>
      </c>
      <c r="AY106" s="219" t="s">
        <v>125</v>
      </c>
    </row>
    <row r="107" spans="2:65" s="1" customFormat="1" ht="22.5" customHeight="1">
      <c r="B107" s="33"/>
      <c r="C107" s="181" t="s">
        <v>133</v>
      </c>
      <c r="D107" s="181" t="s">
        <v>128</v>
      </c>
      <c r="E107" s="182" t="s">
        <v>148</v>
      </c>
      <c r="F107" s="183" t="s">
        <v>149</v>
      </c>
      <c r="G107" s="184" t="s">
        <v>139</v>
      </c>
      <c r="H107" s="185">
        <v>486.58</v>
      </c>
      <c r="I107" s="186"/>
      <c r="J107" s="187">
        <f>ROUND(I107*H107,2)</f>
        <v>0</v>
      </c>
      <c r="K107" s="183" t="s">
        <v>132</v>
      </c>
      <c r="L107" s="53"/>
      <c r="M107" s="188" t="s">
        <v>20</v>
      </c>
      <c r="N107" s="189" t="s">
        <v>42</v>
      </c>
      <c r="O107" s="34"/>
      <c r="P107" s="190">
        <f>O107*H107</f>
        <v>0</v>
      </c>
      <c r="Q107" s="190">
        <v>0.0015</v>
      </c>
      <c r="R107" s="190">
        <f>Q107*H107</f>
        <v>0.72987</v>
      </c>
      <c r="S107" s="190">
        <v>0</v>
      </c>
      <c r="T107" s="191">
        <f>S107*H107</f>
        <v>0</v>
      </c>
      <c r="AR107" s="16" t="s">
        <v>133</v>
      </c>
      <c r="AT107" s="16" t="s">
        <v>128</v>
      </c>
      <c r="AU107" s="16" t="s">
        <v>79</v>
      </c>
      <c r="AY107" s="16" t="s">
        <v>125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6" t="s">
        <v>22</v>
      </c>
      <c r="BK107" s="192">
        <f>ROUND(I107*H107,2)</f>
        <v>0</v>
      </c>
      <c r="BL107" s="16" t="s">
        <v>133</v>
      </c>
      <c r="BM107" s="16" t="s">
        <v>150</v>
      </c>
    </row>
    <row r="108" spans="2:51" s="11" customFormat="1" ht="13.5">
      <c r="B108" s="193"/>
      <c r="C108" s="194"/>
      <c r="D108" s="205" t="s">
        <v>135</v>
      </c>
      <c r="E108" s="206" t="s">
        <v>20</v>
      </c>
      <c r="F108" s="207" t="s">
        <v>431</v>
      </c>
      <c r="G108" s="194"/>
      <c r="H108" s="208">
        <v>14.78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135</v>
      </c>
      <c r="AU108" s="204" t="s">
        <v>79</v>
      </c>
      <c r="AV108" s="11" t="s">
        <v>79</v>
      </c>
      <c r="AW108" s="11" t="s">
        <v>35</v>
      </c>
      <c r="AX108" s="11" t="s">
        <v>71</v>
      </c>
      <c r="AY108" s="204" t="s">
        <v>125</v>
      </c>
    </row>
    <row r="109" spans="2:51" s="11" customFormat="1" ht="13.5">
      <c r="B109" s="193"/>
      <c r="C109" s="194"/>
      <c r="D109" s="205" t="s">
        <v>135</v>
      </c>
      <c r="E109" s="206" t="s">
        <v>20</v>
      </c>
      <c r="F109" s="207" t="s">
        <v>432</v>
      </c>
      <c r="G109" s="194"/>
      <c r="H109" s="208">
        <v>471.8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135</v>
      </c>
      <c r="AU109" s="204" t="s">
        <v>79</v>
      </c>
      <c r="AV109" s="11" t="s">
        <v>79</v>
      </c>
      <c r="AW109" s="11" t="s">
        <v>35</v>
      </c>
      <c r="AX109" s="11" t="s">
        <v>71</v>
      </c>
      <c r="AY109" s="204" t="s">
        <v>125</v>
      </c>
    </row>
    <row r="110" spans="2:51" s="12" customFormat="1" ht="13.5">
      <c r="B110" s="209"/>
      <c r="C110" s="210"/>
      <c r="D110" s="195" t="s">
        <v>135</v>
      </c>
      <c r="E110" s="211" t="s">
        <v>20</v>
      </c>
      <c r="F110" s="212" t="s">
        <v>146</v>
      </c>
      <c r="G110" s="210"/>
      <c r="H110" s="213">
        <v>486.58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135</v>
      </c>
      <c r="AU110" s="219" t="s">
        <v>79</v>
      </c>
      <c r="AV110" s="12" t="s">
        <v>133</v>
      </c>
      <c r="AW110" s="12" t="s">
        <v>35</v>
      </c>
      <c r="AX110" s="12" t="s">
        <v>22</v>
      </c>
      <c r="AY110" s="219" t="s">
        <v>125</v>
      </c>
    </row>
    <row r="111" spans="2:65" s="1" customFormat="1" ht="31.5" customHeight="1">
      <c r="B111" s="33"/>
      <c r="C111" s="181" t="s">
        <v>159</v>
      </c>
      <c r="D111" s="181" t="s">
        <v>128</v>
      </c>
      <c r="E111" s="182" t="s">
        <v>160</v>
      </c>
      <c r="F111" s="183" t="s">
        <v>161</v>
      </c>
      <c r="G111" s="184" t="s">
        <v>139</v>
      </c>
      <c r="H111" s="185">
        <v>306.14</v>
      </c>
      <c r="I111" s="186"/>
      <c r="J111" s="187">
        <f>ROUND(I111*H111,2)</f>
        <v>0</v>
      </c>
      <c r="K111" s="183" t="s">
        <v>132</v>
      </c>
      <c r="L111" s="53"/>
      <c r="M111" s="188" t="s">
        <v>20</v>
      </c>
      <c r="N111" s="189" t="s">
        <v>42</v>
      </c>
      <c r="O111" s="34"/>
      <c r="P111" s="190">
        <f>O111*H111</f>
        <v>0</v>
      </c>
      <c r="Q111" s="190">
        <v>0.00168</v>
      </c>
      <c r="R111" s="190">
        <f>Q111*H111</f>
        <v>0.5143152</v>
      </c>
      <c r="S111" s="190">
        <v>0</v>
      </c>
      <c r="T111" s="191">
        <f>S111*H111</f>
        <v>0</v>
      </c>
      <c r="AR111" s="16" t="s">
        <v>133</v>
      </c>
      <c r="AT111" s="16" t="s">
        <v>128</v>
      </c>
      <c r="AU111" s="16" t="s">
        <v>79</v>
      </c>
      <c r="AY111" s="16" t="s">
        <v>125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6" t="s">
        <v>22</v>
      </c>
      <c r="BK111" s="192">
        <f>ROUND(I111*H111,2)</f>
        <v>0</v>
      </c>
      <c r="BL111" s="16" t="s">
        <v>133</v>
      </c>
      <c r="BM111" s="16" t="s">
        <v>162</v>
      </c>
    </row>
    <row r="112" spans="2:51" s="11" customFormat="1" ht="13.5">
      <c r="B112" s="193"/>
      <c r="C112" s="194"/>
      <c r="D112" s="205" t="s">
        <v>135</v>
      </c>
      <c r="E112" s="206" t="s">
        <v>20</v>
      </c>
      <c r="F112" s="207" t="s">
        <v>433</v>
      </c>
      <c r="G112" s="194"/>
      <c r="H112" s="208">
        <v>101.02</v>
      </c>
      <c r="I112" s="199"/>
      <c r="J112" s="194"/>
      <c r="K112" s="194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135</v>
      </c>
      <c r="AU112" s="204" t="s">
        <v>79</v>
      </c>
      <c r="AV112" s="11" t="s">
        <v>79</v>
      </c>
      <c r="AW112" s="11" t="s">
        <v>35</v>
      </c>
      <c r="AX112" s="11" t="s">
        <v>71</v>
      </c>
      <c r="AY112" s="204" t="s">
        <v>125</v>
      </c>
    </row>
    <row r="113" spans="2:51" s="11" customFormat="1" ht="13.5">
      <c r="B113" s="193"/>
      <c r="C113" s="194"/>
      <c r="D113" s="205" t="s">
        <v>135</v>
      </c>
      <c r="E113" s="206" t="s">
        <v>20</v>
      </c>
      <c r="F113" s="207" t="s">
        <v>434</v>
      </c>
      <c r="G113" s="194"/>
      <c r="H113" s="208">
        <v>205.12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135</v>
      </c>
      <c r="AU113" s="204" t="s">
        <v>79</v>
      </c>
      <c r="AV113" s="11" t="s">
        <v>79</v>
      </c>
      <c r="AW113" s="11" t="s">
        <v>35</v>
      </c>
      <c r="AX113" s="11" t="s">
        <v>71</v>
      </c>
      <c r="AY113" s="204" t="s">
        <v>125</v>
      </c>
    </row>
    <row r="114" spans="2:51" s="12" customFormat="1" ht="13.5">
      <c r="B114" s="209"/>
      <c r="C114" s="210"/>
      <c r="D114" s="195" t="s">
        <v>135</v>
      </c>
      <c r="E114" s="211" t="s">
        <v>20</v>
      </c>
      <c r="F114" s="212" t="s">
        <v>146</v>
      </c>
      <c r="G114" s="210"/>
      <c r="H114" s="213">
        <v>306.14</v>
      </c>
      <c r="I114" s="214"/>
      <c r="J114" s="210"/>
      <c r="K114" s="210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135</v>
      </c>
      <c r="AU114" s="219" t="s">
        <v>79</v>
      </c>
      <c r="AV114" s="12" t="s">
        <v>133</v>
      </c>
      <c r="AW114" s="12" t="s">
        <v>35</v>
      </c>
      <c r="AX114" s="12" t="s">
        <v>22</v>
      </c>
      <c r="AY114" s="219" t="s">
        <v>125</v>
      </c>
    </row>
    <row r="115" spans="2:65" s="1" customFormat="1" ht="22.5" customHeight="1">
      <c r="B115" s="33"/>
      <c r="C115" s="220" t="s">
        <v>126</v>
      </c>
      <c r="D115" s="220" t="s">
        <v>165</v>
      </c>
      <c r="E115" s="221" t="s">
        <v>166</v>
      </c>
      <c r="F115" s="222" t="s">
        <v>167</v>
      </c>
      <c r="G115" s="223" t="s">
        <v>168</v>
      </c>
      <c r="H115" s="224">
        <v>12.858</v>
      </c>
      <c r="I115" s="225"/>
      <c r="J115" s="226">
        <f>ROUND(I115*H115,2)</f>
        <v>0</v>
      </c>
      <c r="K115" s="222" t="s">
        <v>132</v>
      </c>
      <c r="L115" s="227"/>
      <c r="M115" s="228" t="s">
        <v>20</v>
      </c>
      <c r="N115" s="229" t="s">
        <v>42</v>
      </c>
      <c r="O115" s="34"/>
      <c r="P115" s="190">
        <f>O115*H115</f>
        <v>0</v>
      </c>
      <c r="Q115" s="190">
        <v>0.032</v>
      </c>
      <c r="R115" s="190">
        <f>Q115*H115</f>
        <v>0.41145600000000004</v>
      </c>
      <c r="S115" s="190">
        <v>0</v>
      </c>
      <c r="T115" s="191">
        <f>S115*H115</f>
        <v>0</v>
      </c>
      <c r="AR115" s="16" t="s">
        <v>169</v>
      </c>
      <c r="AT115" s="16" t="s">
        <v>165</v>
      </c>
      <c r="AU115" s="16" t="s">
        <v>79</v>
      </c>
      <c r="AY115" s="16" t="s">
        <v>125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6" t="s">
        <v>22</v>
      </c>
      <c r="BK115" s="192">
        <f>ROUND(I115*H115,2)</f>
        <v>0</v>
      </c>
      <c r="BL115" s="16" t="s">
        <v>133</v>
      </c>
      <c r="BM115" s="16" t="s">
        <v>170</v>
      </c>
    </row>
    <row r="116" spans="2:47" s="1" customFormat="1" ht="27">
      <c r="B116" s="33"/>
      <c r="C116" s="55"/>
      <c r="D116" s="205" t="s">
        <v>171</v>
      </c>
      <c r="E116" s="55"/>
      <c r="F116" s="230" t="s">
        <v>172</v>
      </c>
      <c r="G116" s="55"/>
      <c r="H116" s="55"/>
      <c r="I116" s="151"/>
      <c r="J116" s="55"/>
      <c r="K116" s="55"/>
      <c r="L116" s="53"/>
      <c r="M116" s="70"/>
      <c r="N116" s="34"/>
      <c r="O116" s="34"/>
      <c r="P116" s="34"/>
      <c r="Q116" s="34"/>
      <c r="R116" s="34"/>
      <c r="S116" s="34"/>
      <c r="T116" s="71"/>
      <c r="AT116" s="16" t="s">
        <v>171</v>
      </c>
      <c r="AU116" s="16" t="s">
        <v>79</v>
      </c>
    </row>
    <row r="117" spans="2:51" s="11" customFormat="1" ht="13.5">
      <c r="B117" s="193"/>
      <c r="C117" s="194"/>
      <c r="D117" s="195" t="s">
        <v>135</v>
      </c>
      <c r="E117" s="196" t="s">
        <v>20</v>
      </c>
      <c r="F117" s="197" t="s">
        <v>435</v>
      </c>
      <c r="G117" s="194"/>
      <c r="H117" s="198">
        <v>12.858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135</v>
      </c>
      <c r="AU117" s="204" t="s">
        <v>79</v>
      </c>
      <c r="AV117" s="11" t="s">
        <v>79</v>
      </c>
      <c r="AW117" s="11" t="s">
        <v>35</v>
      </c>
      <c r="AX117" s="11" t="s">
        <v>22</v>
      </c>
      <c r="AY117" s="204" t="s">
        <v>125</v>
      </c>
    </row>
    <row r="118" spans="2:65" s="1" customFormat="1" ht="22.5" customHeight="1">
      <c r="B118" s="33"/>
      <c r="C118" s="181" t="s">
        <v>174</v>
      </c>
      <c r="D118" s="181" t="s">
        <v>128</v>
      </c>
      <c r="E118" s="182" t="s">
        <v>175</v>
      </c>
      <c r="F118" s="183" t="s">
        <v>176</v>
      </c>
      <c r="G118" s="184" t="s">
        <v>139</v>
      </c>
      <c r="H118" s="185">
        <v>486.58</v>
      </c>
      <c r="I118" s="186"/>
      <c r="J118" s="187">
        <f>ROUND(I118*H118,2)</f>
        <v>0</v>
      </c>
      <c r="K118" s="183" t="s">
        <v>20</v>
      </c>
      <c r="L118" s="53"/>
      <c r="M118" s="188" t="s">
        <v>20</v>
      </c>
      <c r="N118" s="189" t="s">
        <v>42</v>
      </c>
      <c r="O118" s="34"/>
      <c r="P118" s="190">
        <f>O118*H118</f>
        <v>0</v>
      </c>
      <c r="Q118" s="190">
        <v>0.00075</v>
      </c>
      <c r="R118" s="190">
        <f>Q118*H118</f>
        <v>0.364935</v>
      </c>
      <c r="S118" s="190">
        <v>0</v>
      </c>
      <c r="T118" s="191">
        <f>S118*H118</f>
        <v>0</v>
      </c>
      <c r="AR118" s="16" t="s">
        <v>133</v>
      </c>
      <c r="AT118" s="16" t="s">
        <v>128</v>
      </c>
      <c r="AU118" s="16" t="s">
        <v>79</v>
      </c>
      <c r="AY118" s="16" t="s">
        <v>125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6" t="s">
        <v>22</v>
      </c>
      <c r="BK118" s="192">
        <f>ROUND(I118*H118,2)</f>
        <v>0</v>
      </c>
      <c r="BL118" s="16" t="s">
        <v>133</v>
      </c>
      <c r="BM118" s="16" t="s">
        <v>177</v>
      </c>
    </row>
    <row r="119" spans="2:51" s="11" customFormat="1" ht="13.5">
      <c r="B119" s="193"/>
      <c r="C119" s="194"/>
      <c r="D119" s="205" t="s">
        <v>135</v>
      </c>
      <c r="E119" s="206" t="s">
        <v>20</v>
      </c>
      <c r="F119" s="207" t="s">
        <v>431</v>
      </c>
      <c r="G119" s="194"/>
      <c r="H119" s="208">
        <v>14.78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135</v>
      </c>
      <c r="AU119" s="204" t="s">
        <v>79</v>
      </c>
      <c r="AV119" s="11" t="s">
        <v>79</v>
      </c>
      <c r="AW119" s="11" t="s">
        <v>35</v>
      </c>
      <c r="AX119" s="11" t="s">
        <v>71</v>
      </c>
      <c r="AY119" s="204" t="s">
        <v>125</v>
      </c>
    </row>
    <row r="120" spans="2:51" s="11" customFormat="1" ht="13.5">
      <c r="B120" s="193"/>
      <c r="C120" s="194"/>
      <c r="D120" s="205" t="s">
        <v>135</v>
      </c>
      <c r="E120" s="206" t="s">
        <v>20</v>
      </c>
      <c r="F120" s="207" t="s">
        <v>432</v>
      </c>
      <c r="G120" s="194"/>
      <c r="H120" s="208">
        <v>471.8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135</v>
      </c>
      <c r="AU120" s="204" t="s">
        <v>79</v>
      </c>
      <c r="AV120" s="11" t="s">
        <v>79</v>
      </c>
      <c r="AW120" s="11" t="s">
        <v>35</v>
      </c>
      <c r="AX120" s="11" t="s">
        <v>71</v>
      </c>
      <c r="AY120" s="204" t="s">
        <v>125</v>
      </c>
    </row>
    <row r="121" spans="2:51" s="12" customFormat="1" ht="13.5">
      <c r="B121" s="209"/>
      <c r="C121" s="210"/>
      <c r="D121" s="205" t="s">
        <v>135</v>
      </c>
      <c r="E121" s="231" t="s">
        <v>20</v>
      </c>
      <c r="F121" s="232" t="s">
        <v>146</v>
      </c>
      <c r="G121" s="210"/>
      <c r="H121" s="233">
        <v>486.58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135</v>
      </c>
      <c r="AU121" s="219" t="s">
        <v>79</v>
      </c>
      <c r="AV121" s="12" t="s">
        <v>133</v>
      </c>
      <c r="AW121" s="12" t="s">
        <v>35</v>
      </c>
      <c r="AX121" s="12" t="s">
        <v>22</v>
      </c>
      <c r="AY121" s="219" t="s">
        <v>125</v>
      </c>
    </row>
    <row r="122" spans="2:63" s="10" customFormat="1" ht="29.85" customHeight="1">
      <c r="B122" s="164"/>
      <c r="C122" s="165"/>
      <c r="D122" s="178" t="s">
        <v>70</v>
      </c>
      <c r="E122" s="179" t="s">
        <v>178</v>
      </c>
      <c r="F122" s="179" t="s">
        <v>179</v>
      </c>
      <c r="G122" s="165"/>
      <c r="H122" s="165"/>
      <c r="I122" s="168"/>
      <c r="J122" s="180">
        <f>BK122</f>
        <v>0</v>
      </c>
      <c r="K122" s="165"/>
      <c r="L122" s="170"/>
      <c r="M122" s="171"/>
      <c r="N122" s="172"/>
      <c r="O122" s="172"/>
      <c r="P122" s="173">
        <f>SUM(P123:P138)</f>
        <v>0</v>
      </c>
      <c r="Q122" s="172"/>
      <c r="R122" s="173">
        <f>SUM(R123:R138)</f>
        <v>4.757685</v>
      </c>
      <c r="S122" s="172"/>
      <c r="T122" s="174">
        <f>SUM(T123:T138)</f>
        <v>20.156259000000002</v>
      </c>
      <c r="AR122" s="175" t="s">
        <v>22</v>
      </c>
      <c r="AT122" s="176" t="s">
        <v>70</v>
      </c>
      <c r="AU122" s="176" t="s">
        <v>22</v>
      </c>
      <c r="AY122" s="175" t="s">
        <v>125</v>
      </c>
      <c r="BK122" s="177">
        <f>SUM(BK123:BK138)</f>
        <v>0</v>
      </c>
    </row>
    <row r="123" spans="2:65" s="1" customFormat="1" ht="31.5" customHeight="1">
      <c r="B123" s="33"/>
      <c r="C123" s="181" t="s">
        <v>169</v>
      </c>
      <c r="D123" s="181" t="s">
        <v>128</v>
      </c>
      <c r="E123" s="182" t="s">
        <v>436</v>
      </c>
      <c r="F123" s="183" t="s">
        <v>437</v>
      </c>
      <c r="G123" s="184" t="s">
        <v>131</v>
      </c>
      <c r="H123" s="185">
        <v>106.5</v>
      </c>
      <c r="I123" s="186"/>
      <c r="J123" s="187">
        <f>ROUND(I123*H123,2)</f>
        <v>0</v>
      </c>
      <c r="K123" s="183" t="s">
        <v>132</v>
      </c>
      <c r="L123" s="53"/>
      <c r="M123" s="188" t="s">
        <v>20</v>
      </c>
      <c r="N123" s="189" t="s">
        <v>42</v>
      </c>
      <c r="O123" s="34"/>
      <c r="P123" s="190">
        <f>O123*H123</f>
        <v>0</v>
      </c>
      <c r="Q123" s="190">
        <v>0.00013</v>
      </c>
      <c r="R123" s="190">
        <f>Q123*H123</f>
        <v>0.013844999999999998</v>
      </c>
      <c r="S123" s="190">
        <v>0</v>
      </c>
      <c r="T123" s="191">
        <f>S123*H123</f>
        <v>0</v>
      </c>
      <c r="AR123" s="16" t="s">
        <v>133</v>
      </c>
      <c r="AT123" s="16" t="s">
        <v>128</v>
      </c>
      <c r="AU123" s="16" t="s">
        <v>79</v>
      </c>
      <c r="AY123" s="16" t="s">
        <v>125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6" t="s">
        <v>22</v>
      </c>
      <c r="BK123" s="192">
        <f>ROUND(I123*H123,2)</f>
        <v>0</v>
      </c>
      <c r="BL123" s="16" t="s">
        <v>133</v>
      </c>
      <c r="BM123" s="16" t="s">
        <v>438</v>
      </c>
    </row>
    <row r="124" spans="2:51" s="11" customFormat="1" ht="13.5">
      <c r="B124" s="193"/>
      <c r="C124" s="194"/>
      <c r="D124" s="195" t="s">
        <v>135</v>
      </c>
      <c r="E124" s="196" t="s">
        <v>20</v>
      </c>
      <c r="F124" s="197" t="s">
        <v>439</v>
      </c>
      <c r="G124" s="194"/>
      <c r="H124" s="198">
        <v>106.5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135</v>
      </c>
      <c r="AU124" s="204" t="s">
        <v>79</v>
      </c>
      <c r="AV124" s="11" t="s">
        <v>79</v>
      </c>
      <c r="AW124" s="11" t="s">
        <v>35</v>
      </c>
      <c r="AX124" s="11" t="s">
        <v>22</v>
      </c>
      <c r="AY124" s="204" t="s">
        <v>125</v>
      </c>
    </row>
    <row r="125" spans="2:65" s="1" customFormat="1" ht="22.5" customHeight="1">
      <c r="B125" s="33"/>
      <c r="C125" s="181" t="s">
        <v>178</v>
      </c>
      <c r="D125" s="181" t="s">
        <v>128</v>
      </c>
      <c r="E125" s="182" t="s">
        <v>191</v>
      </c>
      <c r="F125" s="183" t="s">
        <v>192</v>
      </c>
      <c r="G125" s="184" t="s">
        <v>131</v>
      </c>
      <c r="H125" s="185">
        <v>1794</v>
      </c>
      <c r="I125" s="186"/>
      <c r="J125" s="187">
        <f>ROUND(I125*H125,2)</f>
        <v>0</v>
      </c>
      <c r="K125" s="183" t="s">
        <v>132</v>
      </c>
      <c r="L125" s="53"/>
      <c r="M125" s="188" t="s">
        <v>20</v>
      </c>
      <c r="N125" s="189" t="s">
        <v>42</v>
      </c>
      <c r="O125" s="34"/>
      <c r="P125" s="190">
        <f>O125*H125</f>
        <v>0</v>
      </c>
      <c r="Q125" s="190">
        <v>4E-05</v>
      </c>
      <c r="R125" s="190">
        <f>Q125*H125</f>
        <v>0.07176</v>
      </c>
      <c r="S125" s="190">
        <v>0</v>
      </c>
      <c r="T125" s="191">
        <f>S125*H125</f>
        <v>0</v>
      </c>
      <c r="AR125" s="16" t="s">
        <v>133</v>
      </c>
      <c r="AT125" s="16" t="s">
        <v>128</v>
      </c>
      <c r="AU125" s="16" t="s">
        <v>79</v>
      </c>
      <c r="AY125" s="16" t="s">
        <v>125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6" t="s">
        <v>22</v>
      </c>
      <c r="BK125" s="192">
        <f>ROUND(I125*H125,2)</f>
        <v>0</v>
      </c>
      <c r="BL125" s="16" t="s">
        <v>133</v>
      </c>
      <c r="BM125" s="16" t="s">
        <v>193</v>
      </c>
    </row>
    <row r="126" spans="2:51" s="11" customFormat="1" ht="13.5">
      <c r="B126" s="193"/>
      <c r="C126" s="194"/>
      <c r="D126" s="195" t="s">
        <v>135</v>
      </c>
      <c r="E126" s="196" t="s">
        <v>20</v>
      </c>
      <c r="F126" s="197" t="s">
        <v>440</v>
      </c>
      <c r="G126" s="194"/>
      <c r="H126" s="198">
        <v>1794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135</v>
      </c>
      <c r="AU126" s="204" t="s">
        <v>79</v>
      </c>
      <c r="AV126" s="11" t="s">
        <v>79</v>
      </c>
      <c r="AW126" s="11" t="s">
        <v>35</v>
      </c>
      <c r="AX126" s="11" t="s">
        <v>22</v>
      </c>
      <c r="AY126" s="204" t="s">
        <v>125</v>
      </c>
    </row>
    <row r="127" spans="2:65" s="1" customFormat="1" ht="31.5" customHeight="1">
      <c r="B127" s="33"/>
      <c r="C127" s="181" t="s">
        <v>186</v>
      </c>
      <c r="D127" s="181" t="s">
        <v>128</v>
      </c>
      <c r="E127" s="182" t="s">
        <v>441</v>
      </c>
      <c r="F127" s="183" t="s">
        <v>442</v>
      </c>
      <c r="G127" s="184" t="s">
        <v>168</v>
      </c>
      <c r="H127" s="185">
        <v>3.564</v>
      </c>
      <c r="I127" s="186"/>
      <c r="J127" s="187">
        <f>ROUND(I127*H127,2)</f>
        <v>0</v>
      </c>
      <c r="K127" s="183" t="s">
        <v>132</v>
      </c>
      <c r="L127" s="53"/>
      <c r="M127" s="188" t="s">
        <v>20</v>
      </c>
      <c r="N127" s="189" t="s">
        <v>42</v>
      </c>
      <c r="O127" s="34"/>
      <c r="P127" s="190">
        <f>O127*H127</f>
        <v>0</v>
      </c>
      <c r="Q127" s="190">
        <v>0</v>
      </c>
      <c r="R127" s="190">
        <f>Q127*H127</f>
        <v>0</v>
      </c>
      <c r="S127" s="190">
        <v>1.8</v>
      </c>
      <c r="T127" s="191">
        <f>S127*H127</f>
        <v>6.4152000000000005</v>
      </c>
      <c r="AR127" s="16" t="s">
        <v>133</v>
      </c>
      <c r="AT127" s="16" t="s">
        <v>128</v>
      </c>
      <c r="AU127" s="16" t="s">
        <v>79</v>
      </c>
      <c r="AY127" s="16" t="s">
        <v>125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6" t="s">
        <v>22</v>
      </c>
      <c r="BK127" s="192">
        <f>ROUND(I127*H127,2)</f>
        <v>0</v>
      </c>
      <c r="BL127" s="16" t="s">
        <v>133</v>
      </c>
      <c r="BM127" s="16" t="s">
        <v>443</v>
      </c>
    </row>
    <row r="128" spans="2:51" s="11" customFormat="1" ht="13.5">
      <c r="B128" s="193"/>
      <c r="C128" s="194"/>
      <c r="D128" s="195" t="s">
        <v>135</v>
      </c>
      <c r="E128" s="196" t="s">
        <v>20</v>
      </c>
      <c r="F128" s="197" t="s">
        <v>426</v>
      </c>
      <c r="G128" s="194"/>
      <c r="H128" s="198">
        <v>3.564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135</v>
      </c>
      <c r="AU128" s="204" t="s">
        <v>79</v>
      </c>
      <c r="AV128" s="11" t="s">
        <v>79</v>
      </c>
      <c r="AW128" s="11" t="s">
        <v>35</v>
      </c>
      <c r="AX128" s="11" t="s">
        <v>22</v>
      </c>
      <c r="AY128" s="204" t="s">
        <v>125</v>
      </c>
    </row>
    <row r="129" spans="2:65" s="1" customFormat="1" ht="22.5" customHeight="1">
      <c r="B129" s="33"/>
      <c r="C129" s="181" t="s">
        <v>190</v>
      </c>
      <c r="D129" s="181" t="s">
        <v>128</v>
      </c>
      <c r="E129" s="182" t="s">
        <v>201</v>
      </c>
      <c r="F129" s="183" t="s">
        <v>202</v>
      </c>
      <c r="G129" s="184" t="s">
        <v>131</v>
      </c>
      <c r="H129" s="185">
        <v>4.5</v>
      </c>
      <c r="I129" s="186"/>
      <c r="J129" s="187">
        <f>ROUND(I129*H129,2)</f>
        <v>0</v>
      </c>
      <c r="K129" s="183" t="s">
        <v>132</v>
      </c>
      <c r="L129" s="53"/>
      <c r="M129" s="188" t="s">
        <v>20</v>
      </c>
      <c r="N129" s="189" t="s">
        <v>42</v>
      </c>
      <c r="O129" s="34"/>
      <c r="P129" s="190">
        <f>O129*H129</f>
        <v>0</v>
      </c>
      <c r="Q129" s="190">
        <v>0</v>
      </c>
      <c r="R129" s="190">
        <f>Q129*H129</f>
        <v>0</v>
      </c>
      <c r="S129" s="190">
        <v>0.041</v>
      </c>
      <c r="T129" s="191">
        <f>S129*H129</f>
        <v>0.1845</v>
      </c>
      <c r="AR129" s="16" t="s">
        <v>133</v>
      </c>
      <c r="AT129" s="16" t="s">
        <v>128</v>
      </c>
      <c r="AU129" s="16" t="s">
        <v>79</v>
      </c>
      <c r="AY129" s="16" t="s">
        <v>125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6" t="s">
        <v>22</v>
      </c>
      <c r="BK129" s="192">
        <f>ROUND(I129*H129,2)</f>
        <v>0</v>
      </c>
      <c r="BL129" s="16" t="s">
        <v>133</v>
      </c>
      <c r="BM129" s="16" t="s">
        <v>203</v>
      </c>
    </row>
    <row r="130" spans="2:51" s="11" customFormat="1" ht="13.5">
      <c r="B130" s="193"/>
      <c r="C130" s="194"/>
      <c r="D130" s="195" t="s">
        <v>135</v>
      </c>
      <c r="E130" s="196" t="s">
        <v>20</v>
      </c>
      <c r="F130" s="197" t="s">
        <v>444</v>
      </c>
      <c r="G130" s="194"/>
      <c r="H130" s="198">
        <v>4.5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135</v>
      </c>
      <c r="AU130" s="204" t="s">
        <v>79</v>
      </c>
      <c r="AV130" s="11" t="s">
        <v>79</v>
      </c>
      <c r="AW130" s="11" t="s">
        <v>35</v>
      </c>
      <c r="AX130" s="11" t="s">
        <v>22</v>
      </c>
      <c r="AY130" s="204" t="s">
        <v>125</v>
      </c>
    </row>
    <row r="131" spans="2:65" s="1" customFormat="1" ht="22.5" customHeight="1">
      <c r="B131" s="33"/>
      <c r="C131" s="181" t="s">
        <v>195</v>
      </c>
      <c r="D131" s="181" t="s">
        <v>128</v>
      </c>
      <c r="E131" s="182" t="s">
        <v>215</v>
      </c>
      <c r="F131" s="183" t="s">
        <v>216</v>
      </c>
      <c r="G131" s="184" t="s">
        <v>131</v>
      </c>
      <c r="H131" s="185">
        <v>58.844</v>
      </c>
      <c r="I131" s="186"/>
      <c r="J131" s="187">
        <f>ROUND(I131*H131,2)</f>
        <v>0</v>
      </c>
      <c r="K131" s="183" t="s">
        <v>132</v>
      </c>
      <c r="L131" s="53"/>
      <c r="M131" s="188" t="s">
        <v>20</v>
      </c>
      <c r="N131" s="189" t="s">
        <v>42</v>
      </c>
      <c r="O131" s="34"/>
      <c r="P131" s="190">
        <f>O131*H131</f>
        <v>0</v>
      </c>
      <c r="Q131" s="190">
        <v>0</v>
      </c>
      <c r="R131" s="190">
        <f>Q131*H131</f>
        <v>0</v>
      </c>
      <c r="S131" s="190">
        <v>0.054</v>
      </c>
      <c r="T131" s="191">
        <f>S131*H131</f>
        <v>3.177576</v>
      </c>
      <c r="AR131" s="16" t="s">
        <v>133</v>
      </c>
      <c r="AT131" s="16" t="s">
        <v>128</v>
      </c>
      <c r="AU131" s="16" t="s">
        <v>79</v>
      </c>
      <c r="AY131" s="16" t="s">
        <v>125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22</v>
      </c>
      <c r="BK131" s="192">
        <f>ROUND(I131*H131,2)</f>
        <v>0</v>
      </c>
      <c r="BL131" s="16" t="s">
        <v>133</v>
      </c>
      <c r="BM131" s="16" t="s">
        <v>217</v>
      </c>
    </row>
    <row r="132" spans="2:51" s="11" customFormat="1" ht="13.5">
      <c r="B132" s="193"/>
      <c r="C132" s="194"/>
      <c r="D132" s="195" t="s">
        <v>135</v>
      </c>
      <c r="E132" s="196" t="s">
        <v>20</v>
      </c>
      <c r="F132" s="197" t="s">
        <v>445</v>
      </c>
      <c r="G132" s="194"/>
      <c r="H132" s="198">
        <v>58.844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135</v>
      </c>
      <c r="AU132" s="204" t="s">
        <v>79</v>
      </c>
      <c r="AV132" s="11" t="s">
        <v>79</v>
      </c>
      <c r="AW132" s="11" t="s">
        <v>35</v>
      </c>
      <c r="AX132" s="11" t="s">
        <v>22</v>
      </c>
      <c r="AY132" s="204" t="s">
        <v>125</v>
      </c>
    </row>
    <row r="133" spans="2:65" s="1" customFormat="1" ht="22.5" customHeight="1">
      <c r="B133" s="33"/>
      <c r="C133" s="181" t="s">
        <v>200</v>
      </c>
      <c r="D133" s="181" t="s">
        <v>128</v>
      </c>
      <c r="E133" s="182" t="s">
        <v>220</v>
      </c>
      <c r="F133" s="183" t="s">
        <v>221</v>
      </c>
      <c r="G133" s="184" t="s">
        <v>131</v>
      </c>
      <c r="H133" s="185">
        <v>218.985</v>
      </c>
      <c r="I133" s="186"/>
      <c r="J133" s="187">
        <f>ROUND(I133*H133,2)</f>
        <v>0</v>
      </c>
      <c r="K133" s="183" t="s">
        <v>132</v>
      </c>
      <c r="L133" s="53"/>
      <c r="M133" s="188" t="s">
        <v>20</v>
      </c>
      <c r="N133" s="189" t="s">
        <v>42</v>
      </c>
      <c r="O133" s="34"/>
      <c r="P133" s="190">
        <f>O133*H133</f>
        <v>0</v>
      </c>
      <c r="Q133" s="190">
        <v>0</v>
      </c>
      <c r="R133" s="190">
        <f>Q133*H133</f>
        <v>0</v>
      </c>
      <c r="S133" s="190">
        <v>0.047</v>
      </c>
      <c r="T133" s="191">
        <f>S133*H133</f>
        <v>10.292295000000001</v>
      </c>
      <c r="AR133" s="16" t="s">
        <v>133</v>
      </c>
      <c r="AT133" s="16" t="s">
        <v>128</v>
      </c>
      <c r="AU133" s="16" t="s">
        <v>79</v>
      </c>
      <c r="AY133" s="16" t="s">
        <v>125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6" t="s">
        <v>22</v>
      </c>
      <c r="BK133" s="192">
        <f>ROUND(I133*H133,2)</f>
        <v>0</v>
      </c>
      <c r="BL133" s="16" t="s">
        <v>133</v>
      </c>
      <c r="BM133" s="16" t="s">
        <v>222</v>
      </c>
    </row>
    <row r="134" spans="2:51" s="11" customFormat="1" ht="13.5">
      <c r="B134" s="193"/>
      <c r="C134" s="194"/>
      <c r="D134" s="195" t="s">
        <v>135</v>
      </c>
      <c r="E134" s="196" t="s">
        <v>20</v>
      </c>
      <c r="F134" s="197" t="s">
        <v>446</v>
      </c>
      <c r="G134" s="194"/>
      <c r="H134" s="198">
        <v>218.985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135</v>
      </c>
      <c r="AU134" s="204" t="s">
        <v>79</v>
      </c>
      <c r="AV134" s="11" t="s">
        <v>79</v>
      </c>
      <c r="AW134" s="11" t="s">
        <v>35</v>
      </c>
      <c r="AX134" s="11" t="s">
        <v>22</v>
      </c>
      <c r="AY134" s="204" t="s">
        <v>125</v>
      </c>
    </row>
    <row r="135" spans="2:65" s="1" customFormat="1" ht="22.5" customHeight="1">
      <c r="B135" s="33"/>
      <c r="C135" s="181" t="s">
        <v>205</v>
      </c>
      <c r="D135" s="181" t="s">
        <v>128</v>
      </c>
      <c r="E135" s="182" t="s">
        <v>447</v>
      </c>
      <c r="F135" s="183" t="s">
        <v>448</v>
      </c>
      <c r="G135" s="184" t="s">
        <v>131</v>
      </c>
      <c r="H135" s="185">
        <v>1.806</v>
      </c>
      <c r="I135" s="186"/>
      <c r="J135" s="187">
        <f>ROUND(I135*H135,2)</f>
        <v>0</v>
      </c>
      <c r="K135" s="183" t="s">
        <v>132</v>
      </c>
      <c r="L135" s="53"/>
      <c r="M135" s="188" t="s">
        <v>20</v>
      </c>
      <c r="N135" s="189" t="s">
        <v>42</v>
      </c>
      <c r="O135" s="34"/>
      <c r="P135" s="190">
        <f>O135*H135</f>
        <v>0</v>
      </c>
      <c r="Q135" s="190">
        <v>0</v>
      </c>
      <c r="R135" s="190">
        <f>Q135*H135</f>
        <v>0</v>
      </c>
      <c r="S135" s="190">
        <v>0.048</v>
      </c>
      <c r="T135" s="191">
        <f>S135*H135</f>
        <v>0.086688</v>
      </c>
      <c r="AR135" s="16" t="s">
        <v>133</v>
      </c>
      <c r="AT135" s="16" t="s">
        <v>128</v>
      </c>
      <c r="AU135" s="16" t="s">
        <v>79</v>
      </c>
      <c r="AY135" s="16" t="s">
        <v>125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6" t="s">
        <v>22</v>
      </c>
      <c r="BK135" s="192">
        <f>ROUND(I135*H135,2)</f>
        <v>0</v>
      </c>
      <c r="BL135" s="16" t="s">
        <v>133</v>
      </c>
      <c r="BM135" s="16" t="s">
        <v>449</v>
      </c>
    </row>
    <row r="136" spans="2:51" s="11" customFormat="1" ht="13.5">
      <c r="B136" s="193"/>
      <c r="C136" s="194"/>
      <c r="D136" s="195" t="s">
        <v>135</v>
      </c>
      <c r="E136" s="196" t="s">
        <v>20</v>
      </c>
      <c r="F136" s="197" t="s">
        <v>450</v>
      </c>
      <c r="G136" s="194"/>
      <c r="H136" s="198">
        <v>1.806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135</v>
      </c>
      <c r="AU136" s="204" t="s">
        <v>79</v>
      </c>
      <c r="AV136" s="11" t="s">
        <v>79</v>
      </c>
      <c r="AW136" s="11" t="s">
        <v>35</v>
      </c>
      <c r="AX136" s="11" t="s">
        <v>22</v>
      </c>
      <c r="AY136" s="204" t="s">
        <v>125</v>
      </c>
    </row>
    <row r="137" spans="2:65" s="1" customFormat="1" ht="31.5" customHeight="1">
      <c r="B137" s="33"/>
      <c r="C137" s="181" t="s">
        <v>8</v>
      </c>
      <c r="D137" s="181" t="s">
        <v>128</v>
      </c>
      <c r="E137" s="182" t="s">
        <v>451</v>
      </c>
      <c r="F137" s="183" t="s">
        <v>452</v>
      </c>
      <c r="G137" s="184" t="s">
        <v>139</v>
      </c>
      <c r="H137" s="185">
        <v>63</v>
      </c>
      <c r="I137" s="186"/>
      <c r="J137" s="187">
        <f>ROUND(I137*H137,2)</f>
        <v>0</v>
      </c>
      <c r="K137" s="183" t="s">
        <v>132</v>
      </c>
      <c r="L137" s="53"/>
      <c r="M137" s="188" t="s">
        <v>20</v>
      </c>
      <c r="N137" s="189" t="s">
        <v>42</v>
      </c>
      <c r="O137" s="34"/>
      <c r="P137" s="190">
        <f>O137*H137</f>
        <v>0</v>
      </c>
      <c r="Q137" s="190">
        <v>0.07416</v>
      </c>
      <c r="R137" s="190">
        <f>Q137*H137</f>
        <v>4.67208</v>
      </c>
      <c r="S137" s="190">
        <v>0</v>
      </c>
      <c r="T137" s="191">
        <f>S137*H137</f>
        <v>0</v>
      </c>
      <c r="AR137" s="16" t="s">
        <v>133</v>
      </c>
      <c r="AT137" s="16" t="s">
        <v>128</v>
      </c>
      <c r="AU137" s="16" t="s">
        <v>79</v>
      </c>
      <c r="AY137" s="16" t="s">
        <v>125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6" t="s">
        <v>22</v>
      </c>
      <c r="BK137" s="192">
        <f>ROUND(I137*H137,2)</f>
        <v>0</v>
      </c>
      <c r="BL137" s="16" t="s">
        <v>133</v>
      </c>
      <c r="BM137" s="16" t="s">
        <v>453</v>
      </c>
    </row>
    <row r="138" spans="2:51" s="11" customFormat="1" ht="13.5">
      <c r="B138" s="193"/>
      <c r="C138" s="194"/>
      <c r="D138" s="205" t="s">
        <v>135</v>
      </c>
      <c r="E138" s="206" t="s">
        <v>20</v>
      </c>
      <c r="F138" s="207" t="s">
        <v>454</v>
      </c>
      <c r="G138" s="194"/>
      <c r="H138" s="208">
        <v>63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135</v>
      </c>
      <c r="AU138" s="204" t="s">
        <v>79</v>
      </c>
      <c r="AV138" s="11" t="s">
        <v>79</v>
      </c>
      <c r="AW138" s="11" t="s">
        <v>35</v>
      </c>
      <c r="AX138" s="11" t="s">
        <v>22</v>
      </c>
      <c r="AY138" s="204" t="s">
        <v>125</v>
      </c>
    </row>
    <row r="139" spans="2:63" s="10" customFormat="1" ht="29.85" customHeight="1">
      <c r="B139" s="164"/>
      <c r="C139" s="165"/>
      <c r="D139" s="178" t="s">
        <v>70</v>
      </c>
      <c r="E139" s="179" t="s">
        <v>229</v>
      </c>
      <c r="F139" s="179" t="s">
        <v>230</v>
      </c>
      <c r="G139" s="165"/>
      <c r="H139" s="165"/>
      <c r="I139" s="168"/>
      <c r="J139" s="180">
        <f>BK139</f>
        <v>0</v>
      </c>
      <c r="K139" s="165"/>
      <c r="L139" s="170"/>
      <c r="M139" s="171"/>
      <c r="N139" s="172"/>
      <c r="O139" s="172"/>
      <c r="P139" s="173">
        <f>SUM(P140:P146)</f>
        <v>0</v>
      </c>
      <c r="Q139" s="172"/>
      <c r="R139" s="173">
        <f>SUM(R140:R146)</f>
        <v>0</v>
      </c>
      <c r="S139" s="172"/>
      <c r="T139" s="174">
        <f>SUM(T140:T146)</f>
        <v>0</v>
      </c>
      <c r="AR139" s="175" t="s">
        <v>22</v>
      </c>
      <c r="AT139" s="176" t="s">
        <v>70</v>
      </c>
      <c r="AU139" s="176" t="s">
        <v>22</v>
      </c>
      <c r="AY139" s="175" t="s">
        <v>125</v>
      </c>
      <c r="BK139" s="177">
        <f>SUM(BK140:BK146)</f>
        <v>0</v>
      </c>
    </row>
    <row r="140" spans="2:65" s="1" customFormat="1" ht="22.5" customHeight="1">
      <c r="B140" s="33"/>
      <c r="C140" s="181" t="s">
        <v>214</v>
      </c>
      <c r="D140" s="181" t="s">
        <v>128</v>
      </c>
      <c r="E140" s="182" t="s">
        <v>232</v>
      </c>
      <c r="F140" s="183" t="s">
        <v>233</v>
      </c>
      <c r="G140" s="184" t="s">
        <v>234</v>
      </c>
      <c r="H140" s="185">
        <v>28.51</v>
      </c>
      <c r="I140" s="186"/>
      <c r="J140" s="187">
        <f>ROUND(I140*H140,2)</f>
        <v>0</v>
      </c>
      <c r="K140" s="183" t="s">
        <v>132</v>
      </c>
      <c r="L140" s="53"/>
      <c r="M140" s="188" t="s">
        <v>20</v>
      </c>
      <c r="N140" s="189" t="s">
        <v>42</v>
      </c>
      <c r="O140" s="34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16" t="s">
        <v>133</v>
      </c>
      <c r="AT140" s="16" t="s">
        <v>128</v>
      </c>
      <c r="AU140" s="16" t="s">
        <v>79</v>
      </c>
      <c r="AY140" s="16" t="s">
        <v>125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6" t="s">
        <v>22</v>
      </c>
      <c r="BK140" s="192">
        <f>ROUND(I140*H140,2)</f>
        <v>0</v>
      </c>
      <c r="BL140" s="16" t="s">
        <v>133</v>
      </c>
      <c r="BM140" s="16" t="s">
        <v>235</v>
      </c>
    </row>
    <row r="141" spans="2:65" s="1" customFormat="1" ht="22.5" customHeight="1">
      <c r="B141" s="33"/>
      <c r="C141" s="181" t="s">
        <v>219</v>
      </c>
      <c r="D141" s="181" t="s">
        <v>128</v>
      </c>
      <c r="E141" s="182" t="s">
        <v>237</v>
      </c>
      <c r="F141" s="183" t="s">
        <v>238</v>
      </c>
      <c r="G141" s="184" t="s">
        <v>234</v>
      </c>
      <c r="H141" s="185">
        <v>28.51</v>
      </c>
      <c r="I141" s="186"/>
      <c r="J141" s="187">
        <f>ROUND(I141*H141,2)</f>
        <v>0</v>
      </c>
      <c r="K141" s="183" t="s">
        <v>132</v>
      </c>
      <c r="L141" s="53"/>
      <c r="M141" s="188" t="s">
        <v>20</v>
      </c>
      <c r="N141" s="189" t="s">
        <v>42</v>
      </c>
      <c r="O141" s="34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16" t="s">
        <v>133</v>
      </c>
      <c r="AT141" s="16" t="s">
        <v>128</v>
      </c>
      <c r="AU141" s="16" t="s">
        <v>79</v>
      </c>
      <c r="AY141" s="16" t="s">
        <v>125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6" t="s">
        <v>22</v>
      </c>
      <c r="BK141" s="192">
        <f>ROUND(I141*H141,2)</f>
        <v>0</v>
      </c>
      <c r="BL141" s="16" t="s">
        <v>133</v>
      </c>
      <c r="BM141" s="16" t="s">
        <v>239</v>
      </c>
    </row>
    <row r="142" spans="2:65" s="1" customFormat="1" ht="22.5" customHeight="1">
      <c r="B142" s="33"/>
      <c r="C142" s="181" t="s">
        <v>224</v>
      </c>
      <c r="D142" s="181" t="s">
        <v>128</v>
      </c>
      <c r="E142" s="182" t="s">
        <v>240</v>
      </c>
      <c r="F142" s="183" t="s">
        <v>241</v>
      </c>
      <c r="G142" s="184" t="s">
        <v>234</v>
      </c>
      <c r="H142" s="185">
        <v>427.65</v>
      </c>
      <c r="I142" s="186"/>
      <c r="J142" s="187">
        <f>ROUND(I142*H142,2)</f>
        <v>0</v>
      </c>
      <c r="K142" s="183" t="s">
        <v>132</v>
      </c>
      <c r="L142" s="53"/>
      <c r="M142" s="188" t="s">
        <v>20</v>
      </c>
      <c r="N142" s="189" t="s">
        <v>42</v>
      </c>
      <c r="O142" s="34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AR142" s="16" t="s">
        <v>133</v>
      </c>
      <c r="AT142" s="16" t="s">
        <v>128</v>
      </c>
      <c r="AU142" s="16" t="s">
        <v>79</v>
      </c>
      <c r="AY142" s="16" t="s">
        <v>125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6" t="s">
        <v>22</v>
      </c>
      <c r="BK142" s="192">
        <f>ROUND(I142*H142,2)</f>
        <v>0</v>
      </c>
      <c r="BL142" s="16" t="s">
        <v>133</v>
      </c>
      <c r="BM142" s="16" t="s">
        <v>242</v>
      </c>
    </row>
    <row r="143" spans="2:51" s="11" customFormat="1" ht="13.5">
      <c r="B143" s="193"/>
      <c r="C143" s="194"/>
      <c r="D143" s="195" t="s">
        <v>135</v>
      </c>
      <c r="E143" s="194"/>
      <c r="F143" s="197" t="s">
        <v>455</v>
      </c>
      <c r="G143" s="194"/>
      <c r="H143" s="198">
        <v>427.65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135</v>
      </c>
      <c r="AU143" s="204" t="s">
        <v>79</v>
      </c>
      <c r="AV143" s="11" t="s">
        <v>79</v>
      </c>
      <c r="AW143" s="11" t="s">
        <v>4</v>
      </c>
      <c r="AX143" s="11" t="s">
        <v>22</v>
      </c>
      <c r="AY143" s="204" t="s">
        <v>125</v>
      </c>
    </row>
    <row r="144" spans="2:65" s="1" customFormat="1" ht="22.5" customHeight="1">
      <c r="B144" s="33"/>
      <c r="C144" s="181" t="s">
        <v>231</v>
      </c>
      <c r="D144" s="181" t="s">
        <v>128</v>
      </c>
      <c r="E144" s="182" t="s">
        <v>456</v>
      </c>
      <c r="F144" s="183" t="s">
        <v>457</v>
      </c>
      <c r="G144" s="184" t="s">
        <v>234</v>
      </c>
      <c r="H144" s="185">
        <v>6.415</v>
      </c>
      <c r="I144" s="186"/>
      <c r="J144" s="187">
        <f>ROUND(I144*H144,2)</f>
        <v>0</v>
      </c>
      <c r="K144" s="183" t="s">
        <v>132</v>
      </c>
      <c r="L144" s="53"/>
      <c r="M144" s="188" t="s">
        <v>20</v>
      </c>
      <c r="N144" s="189" t="s">
        <v>42</v>
      </c>
      <c r="O144" s="34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AR144" s="16" t="s">
        <v>133</v>
      </c>
      <c r="AT144" s="16" t="s">
        <v>128</v>
      </c>
      <c r="AU144" s="16" t="s">
        <v>79</v>
      </c>
      <c r="AY144" s="16" t="s">
        <v>125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6" t="s">
        <v>22</v>
      </c>
      <c r="BK144" s="192">
        <f>ROUND(I144*H144,2)</f>
        <v>0</v>
      </c>
      <c r="BL144" s="16" t="s">
        <v>133</v>
      </c>
      <c r="BM144" s="16" t="s">
        <v>247</v>
      </c>
    </row>
    <row r="145" spans="2:65" s="1" customFormat="1" ht="22.5" customHeight="1">
      <c r="B145" s="33"/>
      <c r="C145" s="181" t="s">
        <v>236</v>
      </c>
      <c r="D145" s="181" t="s">
        <v>128</v>
      </c>
      <c r="E145" s="182" t="s">
        <v>249</v>
      </c>
      <c r="F145" s="183" t="s">
        <v>250</v>
      </c>
      <c r="G145" s="184" t="s">
        <v>234</v>
      </c>
      <c r="H145" s="185">
        <v>22.095</v>
      </c>
      <c r="I145" s="186"/>
      <c r="J145" s="187">
        <f>ROUND(I145*H145,2)</f>
        <v>0</v>
      </c>
      <c r="K145" s="183" t="s">
        <v>132</v>
      </c>
      <c r="L145" s="53"/>
      <c r="M145" s="188" t="s">
        <v>20</v>
      </c>
      <c r="N145" s="189" t="s">
        <v>42</v>
      </c>
      <c r="O145" s="34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16" t="s">
        <v>133</v>
      </c>
      <c r="AT145" s="16" t="s">
        <v>128</v>
      </c>
      <c r="AU145" s="16" t="s">
        <v>79</v>
      </c>
      <c r="AY145" s="16" t="s">
        <v>125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6" t="s">
        <v>22</v>
      </c>
      <c r="BK145" s="192">
        <f>ROUND(I145*H145,2)</f>
        <v>0</v>
      </c>
      <c r="BL145" s="16" t="s">
        <v>133</v>
      </c>
      <c r="BM145" s="16" t="s">
        <v>251</v>
      </c>
    </row>
    <row r="146" spans="2:51" s="11" customFormat="1" ht="13.5">
      <c r="B146" s="193"/>
      <c r="C146" s="194"/>
      <c r="D146" s="205" t="s">
        <v>135</v>
      </c>
      <c r="E146" s="206" t="s">
        <v>20</v>
      </c>
      <c r="F146" s="207" t="s">
        <v>458</v>
      </c>
      <c r="G146" s="194"/>
      <c r="H146" s="208">
        <v>22.095</v>
      </c>
      <c r="I146" s="199"/>
      <c r="J146" s="194"/>
      <c r="K146" s="194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135</v>
      </c>
      <c r="AU146" s="204" t="s">
        <v>79</v>
      </c>
      <c r="AV146" s="11" t="s">
        <v>79</v>
      </c>
      <c r="AW146" s="11" t="s">
        <v>35</v>
      </c>
      <c r="AX146" s="11" t="s">
        <v>22</v>
      </c>
      <c r="AY146" s="204" t="s">
        <v>125</v>
      </c>
    </row>
    <row r="147" spans="2:63" s="10" customFormat="1" ht="29.85" customHeight="1">
      <c r="B147" s="164"/>
      <c r="C147" s="165"/>
      <c r="D147" s="178" t="s">
        <v>70</v>
      </c>
      <c r="E147" s="179" t="s">
        <v>253</v>
      </c>
      <c r="F147" s="179" t="s">
        <v>254</v>
      </c>
      <c r="G147" s="165"/>
      <c r="H147" s="165"/>
      <c r="I147" s="168"/>
      <c r="J147" s="180">
        <f>BK147</f>
        <v>0</v>
      </c>
      <c r="K147" s="165"/>
      <c r="L147" s="170"/>
      <c r="M147" s="171"/>
      <c r="N147" s="172"/>
      <c r="O147" s="172"/>
      <c r="P147" s="173">
        <f>P148</f>
        <v>0</v>
      </c>
      <c r="Q147" s="172"/>
      <c r="R147" s="173">
        <f>R148</f>
        <v>0</v>
      </c>
      <c r="S147" s="172"/>
      <c r="T147" s="174">
        <f>T148</f>
        <v>0</v>
      </c>
      <c r="AR147" s="175" t="s">
        <v>22</v>
      </c>
      <c r="AT147" s="176" t="s">
        <v>70</v>
      </c>
      <c r="AU147" s="176" t="s">
        <v>22</v>
      </c>
      <c r="AY147" s="175" t="s">
        <v>125</v>
      </c>
      <c r="BK147" s="177">
        <f>BK148</f>
        <v>0</v>
      </c>
    </row>
    <row r="148" spans="2:65" s="1" customFormat="1" ht="22.5" customHeight="1">
      <c r="B148" s="33"/>
      <c r="C148" s="181" t="s">
        <v>7</v>
      </c>
      <c r="D148" s="181" t="s">
        <v>128</v>
      </c>
      <c r="E148" s="182" t="s">
        <v>256</v>
      </c>
      <c r="F148" s="183" t="s">
        <v>257</v>
      </c>
      <c r="G148" s="184" t="s">
        <v>234</v>
      </c>
      <c r="H148" s="185">
        <v>22.901</v>
      </c>
      <c r="I148" s="186"/>
      <c r="J148" s="187">
        <f>ROUND(I148*H148,2)</f>
        <v>0</v>
      </c>
      <c r="K148" s="183" t="s">
        <v>132</v>
      </c>
      <c r="L148" s="53"/>
      <c r="M148" s="188" t="s">
        <v>20</v>
      </c>
      <c r="N148" s="189" t="s">
        <v>42</v>
      </c>
      <c r="O148" s="34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AR148" s="16" t="s">
        <v>133</v>
      </c>
      <c r="AT148" s="16" t="s">
        <v>128</v>
      </c>
      <c r="AU148" s="16" t="s">
        <v>79</v>
      </c>
      <c r="AY148" s="16" t="s">
        <v>125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6" t="s">
        <v>22</v>
      </c>
      <c r="BK148" s="192">
        <f>ROUND(I148*H148,2)</f>
        <v>0</v>
      </c>
      <c r="BL148" s="16" t="s">
        <v>133</v>
      </c>
      <c r="BM148" s="16" t="s">
        <v>258</v>
      </c>
    </row>
    <row r="149" spans="2:63" s="10" customFormat="1" ht="37.35" customHeight="1">
      <c r="B149" s="164"/>
      <c r="C149" s="165"/>
      <c r="D149" s="166" t="s">
        <v>70</v>
      </c>
      <c r="E149" s="167" t="s">
        <v>259</v>
      </c>
      <c r="F149" s="167" t="s">
        <v>260</v>
      </c>
      <c r="G149" s="165"/>
      <c r="H149" s="165"/>
      <c r="I149" s="168"/>
      <c r="J149" s="169">
        <f>BK149</f>
        <v>0</v>
      </c>
      <c r="K149" s="165"/>
      <c r="L149" s="170"/>
      <c r="M149" s="171"/>
      <c r="N149" s="172"/>
      <c r="O149" s="172"/>
      <c r="P149" s="173">
        <f>P150+P157+P202+P208+P215</f>
        <v>0</v>
      </c>
      <c r="Q149" s="172"/>
      <c r="R149" s="173">
        <f>R150+R157+R202+R208+R215</f>
        <v>38.158576900000014</v>
      </c>
      <c r="S149" s="172"/>
      <c r="T149" s="174">
        <f>T150+T157+T202+T208+T215</f>
        <v>8.353366900000001</v>
      </c>
      <c r="AR149" s="175" t="s">
        <v>79</v>
      </c>
      <c r="AT149" s="176" t="s">
        <v>70</v>
      </c>
      <c r="AU149" s="176" t="s">
        <v>71</v>
      </c>
      <c r="AY149" s="175" t="s">
        <v>125</v>
      </c>
      <c r="BK149" s="177">
        <f>BK150+BK157+BK202+BK208+BK215</f>
        <v>0</v>
      </c>
    </row>
    <row r="150" spans="2:63" s="10" customFormat="1" ht="19.9" customHeight="1">
      <c r="B150" s="164"/>
      <c r="C150" s="165"/>
      <c r="D150" s="178" t="s">
        <v>70</v>
      </c>
      <c r="E150" s="179" t="s">
        <v>261</v>
      </c>
      <c r="F150" s="179" t="s">
        <v>262</v>
      </c>
      <c r="G150" s="165"/>
      <c r="H150" s="165"/>
      <c r="I150" s="168"/>
      <c r="J150" s="180">
        <f>BK150</f>
        <v>0</v>
      </c>
      <c r="K150" s="165"/>
      <c r="L150" s="170"/>
      <c r="M150" s="171"/>
      <c r="N150" s="172"/>
      <c r="O150" s="172"/>
      <c r="P150" s="173">
        <f>SUM(P151:P156)</f>
        <v>0</v>
      </c>
      <c r="Q150" s="172"/>
      <c r="R150" s="173">
        <f>SUM(R151:R156)</f>
        <v>0.9638343</v>
      </c>
      <c r="S150" s="172"/>
      <c r="T150" s="174">
        <f>SUM(T151:T156)</f>
        <v>0.3751989</v>
      </c>
      <c r="AR150" s="175" t="s">
        <v>79</v>
      </c>
      <c r="AT150" s="176" t="s">
        <v>70</v>
      </c>
      <c r="AU150" s="176" t="s">
        <v>22</v>
      </c>
      <c r="AY150" s="175" t="s">
        <v>125</v>
      </c>
      <c r="BK150" s="177">
        <f>SUM(BK151:BK156)</f>
        <v>0</v>
      </c>
    </row>
    <row r="151" spans="2:65" s="1" customFormat="1" ht="22.5" customHeight="1">
      <c r="B151" s="33"/>
      <c r="C151" s="181" t="s">
        <v>244</v>
      </c>
      <c r="D151" s="181" t="s">
        <v>128</v>
      </c>
      <c r="E151" s="182" t="s">
        <v>264</v>
      </c>
      <c r="F151" s="183" t="s">
        <v>265</v>
      </c>
      <c r="G151" s="184" t="s">
        <v>139</v>
      </c>
      <c r="H151" s="185">
        <v>224.67</v>
      </c>
      <c r="I151" s="186"/>
      <c r="J151" s="187">
        <f>ROUND(I151*H151,2)</f>
        <v>0</v>
      </c>
      <c r="K151" s="183" t="s">
        <v>132</v>
      </c>
      <c r="L151" s="53"/>
      <c r="M151" s="188" t="s">
        <v>20</v>
      </c>
      <c r="N151" s="189" t="s">
        <v>42</v>
      </c>
      <c r="O151" s="34"/>
      <c r="P151" s="190">
        <f>O151*H151</f>
        <v>0</v>
      </c>
      <c r="Q151" s="190">
        <v>0</v>
      </c>
      <c r="R151" s="190">
        <f>Q151*H151</f>
        <v>0</v>
      </c>
      <c r="S151" s="190">
        <v>0.00167</v>
      </c>
      <c r="T151" s="191">
        <f>S151*H151</f>
        <v>0.3751989</v>
      </c>
      <c r="AR151" s="16" t="s">
        <v>214</v>
      </c>
      <c r="AT151" s="16" t="s">
        <v>128</v>
      </c>
      <c r="AU151" s="16" t="s">
        <v>79</v>
      </c>
      <c r="AY151" s="16" t="s">
        <v>125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6" t="s">
        <v>22</v>
      </c>
      <c r="BK151" s="192">
        <f>ROUND(I151*H151,2)</f>
        <v>0</v>
      </c>
      <c r="BL151" s="16" t="s">
        <v>214</v>
      </c>
      <c r="BM151" s="16" t="s">
        <v>266</v>
      </c>
    </row>
    <row r="152" spans="2:51" s="11" customFormat="1" ht="13.5">
      <c r="B152" s="193"/>
      <c r="C152" s="194"/>
      <c r="D152" s="205" t="s">
        <v>135</v>
      </c>
      <c r="E152" s="206" t="s">
        <v>20</v>
      </c>
      <c r="F152" s="207" t="s">
        <v>459</v>
      </c>
      <c r="G152" s="194"/>
      <c r="H152" s="208">
        <v>93.12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135</v>
      </c>
      <c r="AU152" s="204" t="s">
        <v>79</v>
      </c>
      <c r="AV152" s="11" t="s">
        <v>79</v>
      </c>
      <c r="AW152" s="11" t="s">
        <v>35</v>
      </c>
      <c r="AX152" s="11" t="s">
        <v>71</v>
      </c>
      <c r="AY152" s="204" t="s">
        <v>125</v>
      </c>
    </row>
    <row r="153" spans="2:51" s="11" customFormat="1" ht="13.5">
      <c r="B153" s="193"/>
      <c r="C153" s="194"/>
      <c r="D153" s="205" t="s">
        <v>135</v>
      </c>
      <c r="E153" s="206" t="s">
        <v>20</v>
      </c>
      <c r="F153" s="207" t="s">
        <v>460</v>
      </c>
      <c r="G153" s="194"/>
      <c r="H153" s="208">
        <v>131.55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135</v>
      </c>
      <c r="AU153" s="204" t="s">
        <v>79</v>
      </c>
      <c r="AV153" s="11" t="s">
        <v>79</v>
      </c>
      <c r="AW153" s="11" t="s">
        <v>35</v>
      </c>
      <c r="AX153" s="11" t="s">
        <v>71</v>
      </c>
      <c r="AY153" s="204" t="s">
        <v>125</v>
      </c>
    </row>
    <row r="154" spans="2:51" s="12" customFormat="1" ht="13.5">
      <c r="B154" s="209"/>
      <c r="C154" s="210"/>
      <c r="D154" s="195" t="s">
        <v>135</v>
      </c>
      <c r="E154" s="211" t="s">
        <v>20</v>
      </c>
      <c r="F154" s="212" t="s">
        <v>146</v>
      </c>
      <c r="G154" s="210"/>
      <c r="H154" s="213">
        <v>224.67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135</v>
      </c>
      <c r="AU154" s="219" t="s">
        <v>79</v>
      </c>
      <c r="AV154" s="12" t="s">
        <v>133</v>
      </c>
      <c r="AW154" s="12" t="s">
        <v>35</v>
      </c>
      <c r="AX154" s="12" t="s">
        <v>22</v>
      </c>
      <c r="AY154" s="219" t="s">
        <v>125</v>
      </c>
    </row>
    <row r="155" spans="2:65" s="1" customFormat="1" ht="22.5" customHeight="1">
      <c r="B155" s="33"/>
      <c r="C155" s="181" t="s">
        <v>248</v>
      </c>
      <c r="D155" s="181" t="s">
        <v>128</v>
      </c>
      <c r="E155" s="182" t="s">
        <v>270</v>
      </c>
      <c r="F155" s="183" t="s">
        <v>271</v>
      </c>
      <c r="G155" s="184" t="s">
        <v>139</v>
      </c>
      <c r="H155" s="185">
        <v>224.67</v>
      </c>
      <c r="I155" s="186"/>
      <c r="J155" s="187">
        <f>ROUND(I155*H155,2)</f>
        <v>0</v>
      </c>
      <c r="K155" s="183" t="s">
        <v>132</v>
      </c>
      <c r="L155" s="53"/>
      <c r="M155" s="188" t="s">
        <v>20</v>
      </c>
      <c r="N155" s="189" t="s">
        <v>42</v>
      </c>
      <c r="O155" s="34"/>
      <c r="P155" s="190">
        <f>O155*H155</f>
        <v>0</v>
      </c>
      <c r="Q155" s="190">
        <v>0.00429</v>
      </c>
      <c r="R155" s="190">
        <f>Q155*H155</f>
        <v>0.9638343</v>
      </c>
      <c r="S155" s="190">
        <v>0</v>
      </c>
      <c r="T155" s="191">
        <f>S155*H155</f>
        <v>0</v>
      </c>
      <c r="AR155" s="16" t="s">
        <v>214</v>
      </c>
      <c r="AT155" s="16" t="s">
        <v>128</v>
      </c>
      <c r="AU155" s="16" t="s">
        <v>79</v>
      </c>
      <c r="AY155" s="16" t="s">
        <v>125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6" t="s">
        <v>22</v>
      </c>
      <c r="BK155" s="192">
        <f>ROUND(I155*H155,2)</f>
        <v>0</v>
      </c>
      <c r="BL155" s="16" t="s">
        <v>214</v>
      </c>
      <c r="BM155" s="16" t="s">
        <v>272</v>
      </c>
    </row>
    <row r="156" spans="2:65" s="1" customFormat="1" ht="22.5" customHeight="1">
      <c r="B156" s="33"/>
      <c r="C156" s="181" t="s">
        <v>255</v>
      </c>
      <c r="D156" s="181" t="s">
        <v>128</v>
      </c>
      <c r="E156" s="182" t="s">
        <v>274</v>
      </c>
      <c r="F156" s="183" t="s">
        <v>275</v>
      </c>
      <c r="G156" s="184" t="s">
        <v>234</v>
      </c>
      <c r="H156" s="185">
        <v>0.964</v>
      </c>
      <c r="I156" s="186"/>
      <c r="J156" s="187">
        <f>ROUND(I156*H156,2)</f>
        <v>0</v>
      </c>
      <c r="K156" s="183" t="s">
        <v>132</v>
      </c>
      <c r="L156" s="53"/>
      <c r="M156" s="188" t="s">
        <v>20</v>
      </c>
      <c r="N156" s="189" t="s">
        <v>42</v>
      </c>
      <c r="O156" s="34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AR156" s="16" t="s">
        <v>214</v>
      </c>
      <c r="AT156" s="16" t="s">
        <v>128</v>
      </c>
      <c r="AU156" s="16" t="s">
        <v>79</v>
      </c>
      <c r="AY156" s="16" t="s">
        <v>125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6" t="s">
        <v>22</v>
      </c>
      <c r="BK156" s="192">
        <f>ROUND(I156*H156,2)</f>
        <v>0</v>
      </c>
      <c r="BL156" s="16" t="s">
        <v>214</v>
      </c>
      <c r="BM156" s="16" t="s">
        <v>276</v>
      </c>
    </row>
    <row r="157" spans="2:63" s="10" customFormat="1" ht="29.85" customHeight="1">
      <c r="B157" s="164"/>
      <c r="C157" s="165"/>
      <c r="D157" s="178" t="s">
        <v>70</v>
      </c>
      <c r="E157" s="179" t="s">
        <v>277</v>
      </c>
      <c r="F157" s="179" t="s">
        <v>278</v>
      </c>
      <c r="G157" s="165"/>
      <c r="H157" s="165"/>
      <c r="I157" s="168"/>
      <c r="J157" s="180">
        <f>BK157</f>
        <v>0</v>
      </c>
      <c r="K157" s="165"/>
      <c r="L157" s="170"/>
      <c r="M157" s="171"/>
      <c r="N157" s="172"/>
      <c r="O157" s="172"/>
      <c r="P157" s="173">
        <f>SUM(P158:P201)</f>
        <v>0</v>
      </c>
      <c r="Q157" s="172"/>
      <c r="R157" s="173">
        <f>SUM(R158:R201)</f>
        <v>34.31270000000001</v>
      </c>
      <c r="S157" s="172"/>
      <c r="T157" s="174">
        <f>SUM(T158:T201)</f>
        <v>7.3108</v>
      </c>
      <c r="AR157" s="175" t="s">
        <v>79</v>
      </c>
      <c r="AT157" s="176" t="s">
        <v>70</v>
      </c>
      <c r="AU157" s="176" t="s">
        <v>22</v>
      </c>
      <c r="AY157" s="175" t="s">
        <v>125</v>
      </c>
      <c r="BK157" s="177">
        <f>SUM(BK158:BK201)</f>
        <v>0</v>
      </c>
    </row>
    <row r="158" spans="2:65" s="1" customFormat="1" ht="31.5" customHeight="1">
      <c r="B158" s="33"/>
      <c r="C158" s="181" t="s">
        <v>263</v>
      </c>
      <c r="D158" s="181" t="s">
        <v>128</v>
      </c>
      <c r="E158" s="182" t="s">
        <v>461</v>
      </c>
      <c r="F158" s="183" t="s">
        <v>462</v>
      </c>
      <c r="G158" s="184" t="s">
        <v>282</v>
      </c>
      <c r="H158" s="185">
        <v>1</v>
      </c>
      <c r="I158" s="186"/>
      <c r="J158" s="187">
        <f aca="true" t="shared" si="0" ref="J158:J186">ROUND(I158*H158,2)</f>
        <v>0</v>
      </c>
      <c r="K158" s="183" t="s">
        <v>20</v>
      </c>
      <c r="L158" s="53"/>
      <c r="M158" s="188" t="s">
        <v>20</v>
      </c>
      <c r="N158" s="189" t="s">
        <v>42</v>
      </c>
      <c r="O158" s="34"/>
      <c r="P158" s="190">
        <f aca="true" t="shared" si="1" ref="P158:P186">O158*H158</f>
        <v>0</v>
      </c>
      <c r="Q158" s="190">
        <v>0.025</v>
      </c>
      <c r="R158" s="190">
        <f aca="true" t="shared" si="2" ref="R158:R186">Q158*H158</f>
        <v>0.025</v>
      </c>
      <c r="S158" s="190">
        <v>0</v>
      </c>
      <c r="T158" s="191">
        <f aca="true" t="shared" si="3" ref="T158:T186">S158*H158</f>
        <v>0</v>
      </c>
      <c r="AR158" s="16" t="s">
        <v>214</v>
      </c>
      <c r="AT158" s="16" t="s">
        <v>128</v>
      </c>
      <c r="AU158" s="16" t="s">
        <v>79</v>
      </c>
      <c r="AY158" s="16" t="s">
        <v>125</v>
      </c>
      <c r="BE158" s="192">
        <f aca="true" t="shared" si="4" ref="BE158:BE186">IF(N158="základní",J158,0)</f>
        <v>0</v>
      </c>
      <c r="BF158" s="192">
        <f aca="true" t="shared" si="5" ref="BF158:BF186">IF(N158="snížená",J158,0)</f>
        <v>0</v>
      </c>
      <c r="BG158" s="192">
        <f aca="true" t="shared" si="6" ref="BG158:BG186">IF(N158="zákl. přenesená",J158,0)</f>
        <v>0</v>
      </c>
      <c r="BH158" s="192">
        <f aca="true" t="shared" si="7" ref="BH158:BH186">IF(N158="sníž. přenesená",J158,0)</f>
        <v>0</v>
      </c>
      <c r="BI158" s="192">
        <f aca="true" t="shared" si="8" ref="BI158:BI186">IF(N158="nulová",J158,0)</f>
        <v>0</v>
      </c>
      <c r="BJ158" s="16" t="s">
        <v>22</v>
      </c>
      <c r="BK158" s="192">
        <f aca="true" t="shared" si="9" ref="BK158:BK186">ROUND(I158*H158,2)</f>
        <v>0</v>
      </c>
      <c r="BL158" s="16" t="s">
        <v>214</v>
      </c>
      <c r="BM158" s="16" t="s">
        <v>463</v>
      </c>
    </row>
    <row r="159" spans="2:65" s="1" customFormat="1" ht="31.5" customHeight="1">
      <c r="B159" s="33"/>
      <c r="C159" s="181" t="s">
        <v>269</v>
      </c>
      <c r="D159" s="181" t="s">
        <v>128</v>
      </c>
      <c r="E159" s="182" t="s">
        <v>464</v>
      </c>
      <c r="F159" s="183" t="s">
        <v>465</v>
      </c>
      <c r="G159" s="184" t="s">
        <v>282</v>
      </c>
      <c r="H159" s="185">
        <v>1</v>
      </c>
      <c r="I159" s="186"/>
      <c r="J159" s="187">
        <f t="shared" si="0"/>
        <v>0</v>
      </c>
      <c r="K159" s="183" t="s">
        <v>20</v>
      </c>
      <c r="L159" s="53"/>
      <c r="M159" s="188" t="s">
        <v>20</v>
      </c>
      <c r="N159" s="189" t="s">
        <v>42</v>
      </c>
      <c r="O159" s="34"/>
      <c r="P159" s="190">
        <f t="shared" si="1"/>
        <v>0</v>
      </c>
      <c r="Q159" s="190">
        <v>0.02</v>
      </c>
      <c r="R159" s="190">
        <f t="shared" si="2"/>
        <v>0.02</v>
      </c>
      <c r="S159" s="190">
        <v>0</v>
      </c>
      <c r="T159" s="191">
        <f t="shared" si="3"/>
        <v>0</v>
      </c>
      <c r="AR159" s="16" t="s">
        <v>214</v>
      </c>
      <c r="AT159" s="16" t="s">
        <v>128</v>
      </c>
      <c r="AU159" s="16" t="s">
        <v>79</v>
      </c>
      <c r="AY159" s="16" t="s">
        <v>125</v>
      </c>
      <c r="BE159" s="192">
        <f t="shared" si="4"/>
        <v>0</v>
      </c>
      <c r="BF159" s="192">
        <f t="shared" si="5"/>
        <v>0</v>
      </c>
      <c r="BG159" s="192">
        <f t="shared" si="6"/>
        <v>0</v>
      </c>
      <c r="BH159" s="192">
        <f t="shared" si="7"/>
        <v>0</v>
      </c>
      <c r="BI159" s="192">
        <f t="shared" si="8"/>
        <v>0</v>
      </c>
      <c r="BJ159" s="16" t="s">
        <v>22</v>
      </c>
      <c r="BK159" s="192">
        <f t="shared" si="9"/>
        <v>0</v>
      </c>
      <c r="BL159" s="16" t="s">
        <v>214</v>
      </c>
      <c r="BM159" s="16" t="s">
        <v>466</v>
      </c>
    </row>
    <row r="160" spans="2:65" s="1" customFormat="1" ht="31.5" customHeight="1">
      <c r="B160" s="33"/>
      <c r="C160" s="181" t="s">
        <v>273</v>
      </c>
      <c r="D160" s="181" t="s">
        <v>128</v>
      </c>
      <c r="E160" s="182" t="s">
        <v>467</v>
      </c>
      <c r="F160" s="183" t="s">
        <v>468</v>
      </c>
      <c r="G160" s="184" t="s">
        <v>282</v>
      </c>
      <c r="H160" s="185">
        <v>1</v>
      </c>
      <c r="I160" s="186"/>
      <c r="J160" s="187">
        <f t="shared" si="0"/>
        <v>0</v>
      </c>
      <c r="K160" s="183" t="s">
        <v>20</v>
      </c>
      <c r="L160" s="53"/>
      <c r="M160" s="188" t="s">
        <v>20</v>
      </c>
      <c r="N160" s="189" t="s">
        <v>42</v>
      </c>
      <c r="O160" s="34"/>
      <c r="P160" s="190">
        <f t="shared" si="1"/>
        <v>0</v>
      </c>
      <c r="Q160" s="190">
        <v>0.02</v>
      </c>
      <c r="R160" s="190">
        <f t="shared" si="2"/>
        <v>0.02</v>
      </c>
      <c r="S160" s="190">
        <v>0.01</v>
      </c>
      <c r="T160" s="191">
        <f t="shared" si="3"/>
        <v>0.01</v>
      </c>
      <c r="AR160" s="16" t="s">
        <v>214</v>
      </c>
      <c r="AT160" s="16" t="s">
        <v>128</v>
      </c>
      <c r="AU160" s="16" t="s">
        <v>79</v>
      </c>
      <c r="AY160" s="16" t="s">
        <v>125</v>
      </c>
      <c r="BE160" s="192">
        <f t="shared" si="4"/>
        <v>0</v>
      </c>
      <c r="BF160" s="192">
        <f t="shared" si="5"/>
        <v>0</v>
      </c>
      <c r="BG160" s="192">
        <f t="shared" si="6"/>
        <v>0</v>
      </c>
      <c r="BH160" s="192">
        <f t="shared" si="7"/>
        <v>0</v>
      </c>
      <c r="BI160" s="192">
        <f t="shared" si="8"/>
        <v>0</v>
      </c>
      <c r="BJ160" s="16" t="s">
        <v>22</v>
      </c>
      <c r="BK160" s="192">
        <f t="shared" si="9"/>
        <v>0</v>
      </c>
      <c r="BL160" s="16" t="s">
        <v>214</v>
      </c>
      <c r="BM160" s="16" t="s">
        <v>469</v>
      </c>
    </row>
    <row r="161" spans="2:65" s="1" customFormat="1" ht="31.5" customHeight="1">
      <c r="B161" s="33"/>
      <c r="C161" s="181" t="s">
        <v>279</v>
      </c>
      <c r="D161" s="181" t="s">
        <v>128</v>
      </c>
      <c r="E161" s="182" t="s">
        <v>470</v>
      </c>
      <c r="F161" s="183" t="s">
        <v>471</v>
      </c>
      <c r="G161" s="184" t="s">
        <v>282</v>
      </c>
      <c r="H161" s="185">
        <v>6</v>
      </c>
      <c r="I161" s="186"/>
      <c r="J161" s="187">
        <f t="shared" si="0"/>
        <v>0</v>
      </c>
      <c r="K161" s="183" t="s">
        <v>20</v>
      </c>
      <c r="L161" s="53"/>
      <c r="M161" s="188" t="s">
        <v>20</v>
      </c>
      <c r="N161" s="189" t="s">
        <v>42</v>
      </c>
      <c r="O161" s="34"/>
      <c r="P161" s="190">
        <f t="shared" si="1"/>
        <v>0</v>
      </c>
      <c r="Q161" s="190">
        <v>0.055</v>
      </c>
      <c r="R161" s="190">
        <f t="shared" si="2"/>
        <v>0.33</v>
      </c>
      <c r="S161" s="190">
        <v>0</v>
      </c>
      <c r="T161" s="191">
        <f t="shared" si="3"/>
        <v>0</v>
      </c>
      <c r="AR161" s="16" t="s">
        <v>214</v>
      </c>
      <c r="AT161" s="16" t="s">
        <v>128</v>
      </c>
      <c r="AU161" s="16" t="s">
        <v>79</v>
      </c>
      <c r="AY161" s="16" t="s">
        <v>125</v>
      </c>
      <c r="BE161" s="192">
        <f t="shared" si="4"/>
        <v>0</v>
      </c>
      <c r="BF161" s="192">
        <f t="shared" si="5"/>
        <v>0</v>
      </c>
      <c r="BG161" s="192">
        <f t="shared" si="6"/>
        <v>0</v>
      </c>
      <c r="BH161" s="192">
        <f t="shared" si="7"/>
        <v>0</v>
      </c>
      <c r="BI161" s="192">
        <f t="shared" si="8"/>
        <v>0</v>
      </c>
      <c r="BJ161" s="16" t="s">
        <v>22</v>
      </c>
      <c r="BK161" s="192">
        <f t="shared" si="9"/>
        <v>0</v>
      </c>
      <c r="BL161" s="16" t="s">
        <v>214</v>
      </c>
      <c r="BM161" s="16" t="s">
        <v>472</v>
      </c>
    </row>
    <row r="162" spans="2:65" s="1" customFormat="1" ht="31.5" customHeight="1">
      <c r="B162" s="33"/>
      <c r="C162" s="181" t="s">
        <v>284</v>
      </c>
      <c r="D162" s="181" t="s">
        <v>128</v>
      </c>
      <c r="E162" s="182" t="s">
        <v>473</v>
      </c>
      <c r="F162" s="183" t="s">
        <v>474</v>
      </c>
      <c r="G162" s="184" t="s">
        <v>282</v>
      </c>
      <c r="H162" s="185">
        <v>2</v>
      </c>
      <c r="I162" s="186"/>
      <c r="J162" s="187">
        <f t="shared" si="0"/>
        <v>0</v>
      </c>
      <c r="K162" s="183" t="s">
        <v>20</v>
      </c>
      <c r="L162" s="53"/>
      <c r="M162" s="188" t="s">
        <v>20</v>
      </c>
      <c r="N162" s="189" t="s">
        <v>42</v>
      </c>
      <c r="O162" s="34"/>
      <c r="P162" s="190">
        <f t="shared" si="1"/>
        <v>0</v>
      </c>
      <c r="Q162" s="190">
        <v>0.02</v>
      </c>
      <c r="R162" s="190">
        <f t="shared" si="2"/>
        <v>0.04</v>
      </c>
      <c r="S162" s="190">
        <v>0.01</v>
      </c>
      <c r="T162" s="191">
        <f t="shared" si="3"/>
        <v>0.02</v>
      </c>
      <c r="AR162" s="16" t="s">
        <v>214</v>
      </c>
      <c r="AT162" s="16" t="s">
        <v>128</v>
      </c>
      <c r="AU162" s="16" t="s">
        <v>79</v>
      </c>
      <c r="AY162" s="16" t="s">
        <v>125</v>
      </c>
      <c r="BE162" s="192">
        <f t="shared" si="4"/>
        <v>0</v>
      </c>
      <c r="BF162" s="192">
        <f t="shared" si="5"/>
        <v>0</v>
      </c>
      <c r="BG162" s="192">
        <f t="shared" si="6"/>
        <v>0</v>
      </c>
      <c r="BH162" s="192">
        <f t="shared" si="7"/>
        <v>0</v>
      </c>
      <c r="BI162" s="192">
        <f t="shared" si="8"/>
        <v>0</v>
      </c>
      <c r="BJ162" s="16" t="s">
        <v>22</v>
      </c>
      <c r="BK162" s="192">
        <f t="shared" si="9"/>
        <v>0</v>
      </c>
      <c r="BL162" s="16" t="s">
        <v>214</v>
      </c>
      <c r="BM162" s="16" t="s">
        <v>475</v>
      </c>
    </row>
    <row r="163" spans="2:65" s="1" customFormat="1" ht="31.5" customHeight="1">
      <c r="B163" s="33"/>
      <c r="C163" s="181" t="s">
        <v>288</v>
      </c>
      <c r="D163" s="181" t="s">
        <v>128</v>
      </c>
      <c r="E163" s="182" t="s">
        <v>476</v>
      </c>
      <c r="F163" s="183" t="s">
        <v>477</v>
      </c>
      <c r="G163" s="184" t="s">
        <v>282</v>
      </c>
      <c r="H163" s="185">
        <v>1</v>
      </c>
      <c r="I163" s="186"/>
      <c r="J163" s="187">
        <f t="shared" si="0"/>
        <v>0</v>
      </c>
      <c r="K163" s="183" t="s">
        <v>20</v>
      </c>
      <c r="L163" s="53"/>
      <c r="M163" s="188" t="s">
        <v>20</v>
      </c>
      <c r="N163" s="189" t="s">
        <v>42</v>
      </c>
      <c r="O163" s="34"/>
      <c r="P163" s="190">
        <f t="shared" si="1"/>
        <v>0</v>
      </c>
      <c r="Q163" s="190">
        <v>0.09</v>
      </c>
      <c r="R163" s="190">
        <f t="shared" si="2"/>
        <v>0.09</v>
      </c>
      <c r="S163" s="190">
        <v>0.045</v>
      </c>
      <c r="T163" s="191">
        <f t="shared" si="3"/>
        <v>0.045</v>
      </c>
      <c r="AR163" s="16" t="s">
        <v>214</v>
      </c>
      <c r="AT163" s="16" t="s">
        <v>128</v>
      </c>
      <c r="AU163" s="16" t="s">
        <v>79</v>
      </c>
      <c r="AY163" s="16" t="s">
        <v>125</v>
      </c>
      <c r="BE163" s="192">
        <f t="shared" si="4"/>
        <v>0</v>
      </c>
      <c r="BF163" s="192">
        <f t="shared" si="5"/>
        <v>0</v>
      </c>
      <c r="BG163" s="192">
        <f t="shared" si="6"/>
        <v>0</v>
      </c>
      <c r="BH163" s="192">
        <f t="shared" si="7"/>
        <v>0</v>
      </c>
      <c r="BI163" s="192">
        <f t="shared" si="8"/>
        <v>0</v>
      </c>
      <c r="BJ163" s="16" t="s">
        <v>22</v>
      </c>
      <c r="BK163" s="192">
        <f t="shared" si="9"/>
        <v>0</v>
      </c>
      <c r="BL163" s="16" t="s">
        <v>214</v>
      </c>
      <c r="BM163" s="16" t="s">
        <v>478</v>
      </c>
    </row>
    <row r="164" spans="2:65" s="1" customFormat="1" ht="31.5" customHeight="1">
      <c r="B164" s="33"/>
      <c r="C164" s="181" t="s">
        <v>292</v>
      </c>
      <c r="D164" s="181" t="s">
        <v>128</v>
      </c>
      <c r="E164" s="182" t="s">
        <v>479</v>
      </c>
      <c r="F164" s="183" t="s">
        <v>480</v>
      </c>
      <c r="G164" s="184" t="s">
        <v>282</v>
      </c>
      <c r="H164" s="185">
        <v>36</v>
      </c>
      <c r="I164" s="186"/>
      <c r="J164" s="187">
        <f t="shared" si="0"/>
        <v>0</v>
      </c>
      <c r="K164" s="183" t="s">
        <v>20</v>
      </c>
      <c r="L164" s="53"/>
      <c r="M164" s="188" t="s">
        <v>20</v>
      </c>
      <c r="N164" s="189" t="s">
        <v>42</v>
      </c>
      <c r="O164" s="34"/>
      <c r="P164" s="190">
        <f t="shared" si="1"/>
        <v>0</v>
      </c>
      <c r="Q164" s="190">
        <v>0.155</v>
      </c>
      <c r="R164" s="190">
        <f t="shared" si="2"/>
        <v>5.58</v>
      </c>
      <c r="S164" s="190">
        <v>0.0753</v>
      </c>
      <c r="T164" s="191">
        <f t="shared" si="3"/>
        <v>2.7108000000000003</v>
      </c>
      <c r="AR164" s="16" t="s">
        <v>214</v>
      </c>
      <c r="AT164" s="16" t="s">
        <v>128</v>
      </c>
      <c r="AU164" s="16" t="s">
        <v>79</v>
      </c>
      <c r="AY164" s="16" t="s">
        <v>125</v>
      </c>
      <c r="BE164" s="192">
        <f t="shared" si="4"/>
        <v>0</v>
      </c>
      <c r="BF164" s="192">
        <f t="shared" si="5"/>
        <v>0</v>
      </c>
      <c r="BG164" s="192">
        <f t="shared" si="6"/>
        <v>0</v>
      </c>
      <c r="BH164" s="192">
        <f t="shared" si="7"/>
        <v>0</v>
      </c>
      <c r="BI164" s="192">
        <f t="shared" si="8"/>
        <v>0</v>
      </c>
      <c r="BJ164" s="16" t="s">
        <v>22</v>
      </c>
      <c r="BK164" s="192">
        <f t="shared" si="9"/>
        <v>0</v>
      </c>
      <c r="BL164" s="16" t="s">
        <v>214</v>
      </c>
      <c r="BM164" s="16" t="s">
        <v>481</v>
      </c>
    </row>
    <row r="165" spans="2:65" s="1" customFormat="1" ht="31.5" customHeight="1">
      <c r="B165" s="33"/>
      <c r="C165" s="181" t="s">
        <v>296</v>
      </c>
      <c r="D165" s="181" t="s">
        <v>128</v>
      </c>
      <c r="E165" s="182" t="s">
        <v>482</v>
      </c>
      <c r="F165" s="183" t="s">
        <v>483</v>
      </c>
      <c r="G165" s="184" t="s">
        <v>282</v>
      </c>
      <c r="H165" s="185">
        <v>9</v>
      </c>
      <c r="I165" s="186"/>
      <c r="J165" s="187">
        <f t="shared" si="0"/>
        <v>0</v>
      </c>
      <c r="K165" s="183" t="s">
        <v>20</v>
      </c>
      <c r="L165" s="53"/>
      <c r="M165" s="188" t="s">
        <v>20</v>
      </c>
      <c r="N165" s="189" t="s">
        <v>42</v>
      </c>
      <c r="O165" s="34"/>
      <c r="P165" s="190">
        <f t="shared" si="1"/>
        <v>0</v>
      </c>
      <c r="Q165" s="190">
        <v>0.155</v>
      </c>
      <c r="R165" s="190">
        <f t="shared" si="2"/>
        <v>1.395</v>
      </c>
      <c r="S165" s="190">
        <v>0.078</v>
      </c>
      <c r="T165" s="191">
        <f t="shared" si="3"/>
        <v>0.702</v>
      </c>
      <c r="AR165" s="16" t="s">
        <v>214</v>
      </c>
      <c r="AT165" s="16" t="s">
        <v>128</v>
      </c>
      <c r="AU165" s="16" t="s">
        <v>79</v>
      </c>
      <c r="AY165" s="16" t="s">
        <v>125</v>
      </c>
      <c r="BE165" s="192">
        <f t="shared" si="4"/>
        <v>0</v>
      </c>
      <c r="BF165" s="192">
        <f t="shared" si="5"/>
        <v>0</v>
      </c>
      <c r="BG165" s="192">
        <f t="shared" si="6"/>
        <v>0</v>
      </c>
      <c r="BH165" s="192">
        <f t="shared" si="7"/>
        <v>0</v>
      </c>
      <c r="BI165" s="192">
        <f t="shared" si="8"/>
        <v>0</v>
      </c>
      <c r="BJ165" s="16" t="s">
        <v>22</v>
      </c>
      <c r="BK165" s="192">
        <f t="shared" si="9"/>
        <v>0</v>
      </c>
      <c r="BL165" s="16" t="s">
        <v>214</v>
      </c>
      <c r="BM165" s="16" t="s">
        <v>484</v>
      </c>
    </row>
    <row r="166" spans="2:65" s="1" customFormat="1" ht="31.5" customHeight="1">
      <c r="B166" s="33"/>
      <c r="C166" s="181" t="s">
        <v>300</v>
      </c>
      <c r="D166" s="181" t="s">
        <v>128</v>
      </c>
      <c r="E166" s="182" t="s">
        <v>485</v>
      </c>
      <c r="F166" s="183" t="s">
        <v>486</v>
      </c>
      <c r="G166" s="184" t="s">
        <v>282</v>
      </c>
      <c r="H166" s="185">
        <v>1</v>
      </c>
      <c r="I166" s="186"/>
      <c r="J166" s="187">
        <f t="shared" si="0"/>
        <v>0</v>
      </c>
      <c r="K166" s="183" t="s">
        <v>20</v>
      </c>
      <c r="L166" s="53"/>
      <c r="M166" s="188" t="s">
        <v>20</v>
      </c>
      <c r="N166" s="189" t="s">
        <v>42</v>
      </c>
      <c r="O166" s="34"/>
      <c r="P166" s="190">
        <f t="shared" si="1"/>
        <v>0</v>
      </c>
      <c r="Q166" s="190">
        <v>0.17</v>
      </c>
      <c r="R166" s="190">
        <f t="shared" si="2"/>
        <v>0.17</v>
      </c>
      <c r="S166" s="190">
        <v>0</v>
      </c>
      <c r="T166" s="191">
        <f t="shared" si="3"/>
        <v>0</v>
      </c>
      <c r="AR166" s="16" t="s">
        <v>214</v>
      </c>
      <c r="AT166" s="16" t="s">
        <v>128</v>
      </c>
      <c r="AU166" s="16" t="s">
        <v>79</v>
      </c>
      <c r="AY166" s="16" t="s">
        <v>125</v>
      </c>
      <c r="BE166" s="192">
        <f t="shared" si="4"/>
        <v>0</v>
      </c>
      <c r="BF166" s="192">
        <f t="shared" si="5"/>
        <v>0</v>
      </c>
      <c r="BG166" s="192">
        <f t="shared" si="6"/>
        <v>0</v>
      </c>
      <c r="BH166" s="192">
        <f t="shared" si="7"/>
        <v>0</v>
      </c>
      <c r="BI166" s="192">
        <f t="shared" si="8"/>
        <v>0</v>
      </c>
      <c r="BJ166" s="16" t="s">
        <v>22</v>
      </c>
      <c r="BK166" s="192">
        <f t="shared" si="9"/>
        <v>0</v>
      </c>
      <c r="BL166" s="16" t="s">
        <v>214</v>
      </c>
      <c r="BM166" s="16" t="s">
        <v>487</v>
      </c>
    </row>
    <row r="167" spans="2:65" s="1" customFormat="1" ht="31.5" customHeight="1">
      <c r="B167" s="33"/>
      <c r="C167" s="181" t="s">
        <v>304</v>
      </c>
      <c r="D167" s="181" t="s">
        <v>128</v>
      </c>
      <c r="E167" s="182" t="s">
        <v>488</v>
      </c>
      <c r="F167" s="183" t="s">
        <v>489</v>
      </c>
      <c r="G167" s="184" t="s">
        <v>282</v>
      </c>
      <c r="H167" s="185">
        <v>4</v>
      </c>
      <c r="I167" s="186"/>
      <c r="J167" s="187">
        <f t="shared" si="0"/>
        <v>0</v>
      </c>
      <c r="K167" s="183" t="s">
        <v>20</v>
      </c>
      <c r="L167" s="53"/>
      <c r="M167" s="188" t="s">
        <v>20</v>
      </c>
      <c r="N167" s="189" t="s">
        <v>42</v>
      </c>
      <c r="O167" s="34"/>
      <c r="P167" s="190">
        <f t="shared" si="1"/>
        <v>0</v>
      </c>
      <c r="Q167" s="190">
        <v>0.29</v>
      </c>
      <c r="R167" s="190">
        <f t="shared" si="2"/>
        <v>1.16</v>
      </c>
      <c r="S167" s="190">
        <v>0.145</v>
      </c>
      <c r="T167" s="191">
        <f t="shared" si="3"/>
        <v>0.58</v>
      </c>
      <c r="AR167" s="16" t="s">
        <v>214</v>
      </c>
      <c r="AT167" s="16" t="s">
        <v>128</v>
      </c>
      <c r="AU167" s="16" t="s">
        <v>79</v>
      </c>
      <c r="AY167" s="16" t="s">
        <v>125</v>
      </c>
      <c r="BE167" s="192">
        <f t="shared" si="4"/>
        <v>0</v>
      </c>
      <c r="BF167" s="192">
        <f t="shared" si="5"/>
        <v>0</v>
      </c>
      <c r="BG167" s="192">
        <f t="shared" si="6"/>
        <v>0</v>
      </c>
      <c r="BH167" s="192">
        <f t="shared" si="7"/>
        <v>0</v>
      </c>
      <c r="BI167" s="192">
        <f t="shared" si="8"/>
        <v>0</v>
      </c>
      <c r="BJ167" s="16" t="s">
        <v>22</v>
      </c>
      <c r="BK167" s="192">
        <f t="shared" si="9"/>
        <v>0</v>
      </c>
      <c r="BL167" s="16" t="s">
        <v>214</v>
      </c>
      <c r="BM167" s="16" t="s">
        <v>490</v>
      </c>
    </row>
    <row r="168" spans="2:65" s="1" customFormat="1" ht="31.5" customHeight="1">
      <c r="B168" s="33"/>
      <c r="C168" s="181" t="s">
        <v>308</v>
      </c>
      <c r="D168" s="181" t="s">
        <v>128</v>
      </c>
      <c r="E168" s="182" t="s">
        <v>491</v>
      </c>
      <c r="F168" s="183" t="s">
        <v>492</v>
      </c>
      <c r="G168" s="184" t="s">
        <v>282</v>
      </c>
      <c r="H168" s="185">
        <v>1</v>
      </c>
      <c r="I168" s="186"/>
      <c r="J168" s="187">
        <f t="shared" si="0"/>
        <v>0</v>
      </c>
      <c r="K168" s="183" t="s">
        <v>20</v>
      </c>
      <c r="L168" s="53"/>
      <c r="M168" s="188" t="s">
        <v>20</v>
      </c>
      <c r="N168" s="189" t="s">
        <v>42</v>
      </c>
      <c r="O168" s="34"/>
      <c r="P168" s="190">
        <f t="shared" si="1"/>
        <v>0</v>
      </c>
      <c r="Q168" s="190">
        <v>0.29</v>
      </c>
      <c r="R168" s="190">
        <f t="shared" si="2"/>
        <v>0.29</v>
      </c>
      <c r="S168" s="190">
        <v>0</v>
      </c>
      <c r="T168" s="191">
        <f t="shared" si="3"/>
        <v>0</v>
      </c>
      <c r="AR168" s="16" t="s">
        <v>214</v>
      </c>
      <c r="AT168" s="16" t="s">
        <v>128</v>
      </c>
      <c r="AU168" s="16" t="s">
        <v>79</v>
      </c>
      <c r="AY168" s="16" t="s">
        <v>125</v>
      </c>
      <c r="BE168" s="192">
        <f t="shared" si="4"/>
        <v>0</v>
      </c>
      <c r="BF168" s="192">
        <f t="shared" si="5"/>
        <v>0</v>
      </c>
      <c r="BG168" s="192">
        <f t="shared" si="6"/>
        <v>0</v>
      </c>
      <c r="BH168" s="192">
        <f t="shared" si="7"/>
        <v>0</v>
      </c>
      <c r="BI168" s="192">
        <f t="shared" si="8"/>
        <v>0</v>
      </c>
      <c r="BJ168" s="16" t="s">
        <v>22</v>
      </c>
      <c r="BK168" s="192">
        <f t="shared" si="9"/>
        <v>0</v>
      </c>
      <c r="BL168" s="16" t="s">
        <v>214</v>
      </c>
      <c r="BM168" s="16" t="s">
        <v>493</v>
      </c>
    </row>
    <row r="169" spans="2:65" s="1" customFormat="1" ht="31.5" customHeight="1">
      <c r="B169" s="33"/>
      <c r="C169" s="181" t="s">
        <v>312</v>
      </c>
      <c r="D169" s="181" t="s">
        <v>128</v>
      </c>
      <c r="E169" s="182" t="s">
        <v>494</v>
      </c>
      <c r="F169" s="183" t="s">
        <v>495</v>
      </c>
      <c r="G169" s="184" t="s">
        <v>282</v>
      </c>
      <c r="H169" s="185">
        <v>2</v>
      </c>
      <c r="I169" s="186"/>
      <c r="J169" s="187">
        <f t="shared" si="0"/>
        <v>0</v>
      </c>
      <c r="K169" s="183" t="s">
        <v>20</v>
      </c>
      <c r="L169" s="53"/>
      <c r="M169" s="188" t="s">
        <v>20</v>
      </c>
      <c r="N169" s="189" t="s">
        <v>42</v>
      </c>
      <c r="O169" s="34"/>
      <c r="P169" s="190">
        <f t="shared" si="1"/>
        <v>0</v>
      </c>
      <c r="Q169" s="190">
        <v>0.39</v>
      </c>
      <c r="R169" s="190">
        <f t="shared" si="2"/>
        <v>0.78</v>
      </c>
      <c r="S169" s="190">
        <v>0.195</v>
      </c>
      <c r="T169" s="191">
        <f t="shared" si="3"/>
        <v>0.39</v>
      </c>
      <c r="AR169" s="16" t="s">
        <v>214</v>
      </c>
      <c r="AT169" s="16" t="s">
        <v>128</v>
      </c>
      <c r="AU169" s="16" t="s">
        <v>79</v>
      </c>
      <c r="AY169" s="16" t="s">
        <v>125</v>
      </c>
      <c r="BE169" s="192">
        <f t="shared" si="4"/>
        <v>0</v>
      </c>
      <c r="BF169" s="192">
        <f t="shared" si="5"/>
        <v>0</v>
      </c>
      <c r="BG169" s="192">
        <f t="shared" si="6"/>
        <v>0</v>
      </c>
      <c r="BH169" s="192">
        <f t="shared" si="7"/>
        <v>0</v>
      </c>
      <c r="BI169" s="192">
        <f t="shared" si="8"/>
        <v>0</v>
      </c>
      <c r="BJ169" s="16" t="s">
        <v>22</v>
      </c>
      <c r="BK169" s="192">
        <f t="shared" si="9"/>
        <v>0</v>
      </c>
      <c r="BL169" s="16" t="s">
        <v>214</v>
      </c>
      <c r="BM169" s="16" t="s">
        <v>496</v>
      </c>
    </row>
    <row r="170" spans="2:65" s="1" customFormat="1" ht="31.5" customHeight="1">
      <c r="B170" s="33"/>
      <c r="C170" s="181" t="s">
        <v>316</v>
      </c>
      <c r="D170" s="181" t="s">
        <v>128</v>
      </c>
      <c r="E170" s="182" t="s">
        <v>497</v>
      </c>
      <c r="F170" s="183" t="s">
        <v>498</v>
      </c>
      <c r="G170" s="184" t="s">
        <v>282</v>
      </c>
      <c r="H170" s="185">
        <v>3</v>
      </c>
      <c r="I170" s="186"/>
      <c r="J170" s="187">
        <f t="shared" si="0"/>
        <v>0</v>
      </c>
      <c r="K170" s="183" t="s">
        <v>20</v>
      </c>
      <c r="L170" s="53"/>
      <c r="M170" s="188" t="s">
        <v>20</v>
      </c>
      <c r="N170" s="189" t="s">
        <v>42</v>
      </c>
      <c r="O170" s="34"/>
      <c r="P170" s="190">
        <f t="shared" si="1"/>
        <v>0</v>
      </c>
      <c r="Q170" s="190">
        <v>0.175</v>
      </c>
      <c r="R170" s="190">
        <f t="shared" si="2"/>
        <v>0.5249999999999999</v>
      </c>
      <c r="S170" s="190">
        <v>0.089</v>
      </c>
      <c r="T170" s="191">
        <f t="shared" si="3"/>
        <v>0.267</v>
      </c>
      <c r="AR170" s="16" t="s">
        <v>214</v>
      </c>
      <c r="AT170" s="16" t="s">
        <v>128</v>
      </c>
      <c r="AU170" s="16" t="s">
        <v>79</v>
      </c>
      <c r="AY170" s="16" t="s">
        <v>125</v>
      </c>
      <c r="BE170" s="192">
        <f t="shared" si="4"/>
        <v>0</v>
      </c>
      <c r="BF170" s="192">
        <f t="shared" si="5"/>
        <v>0</v>
      </c>
      <c r="BG170" s="192">
        <f t="shared" si="6"/>
        <v>0</v>
      </c>
      <c r="BH170" s="192">
        <f t="shared" si="7"/>
        <v>0</v>
      </c>
      <c r="BI170" s="192">
        <f t="shared" si="8"/>
        <v>0</v>
      </c>
      <c r="BJ170" s="16" t="s">
        <v>22</v>
      </c>
      <c r="BK170" s="192">
        <f t="shared" si="9"/>
        <v>0</v>
      </c>
      <c r="BL170" s="16" t="s">
        <v>214</v>
      </c>
      <c r="BM170" s="16" t="s">
        <v>499</v>
      </c>
    </row>
    <row r="171" spans="2:65" s="1" customFormat="1" ht="31.5" customHeight="1">
      <c r="B171" s="33"/>
      <c r="C171" s="181" t="s">
        <v>320</v>
      </c>
      <c r="D171" s="181" t="s">
        <v>128</v>
      </c>
      <c r="E171" s="182" t="s">
        <v>500</v>
      </c>
      <c r="F171" s="183" t="s">
        <v>501</v>
      </c>
      <c r="G171" s="184" t="s">
        <v>282</v>
      </c>
      <c r="H171" s="185">
        <v>3</v>
      </c>
      <c r="I171" s="186"/>
      <c r="J171" s="187">
        <f t="shared" si="0"/>
        <v>0</v>
      </c>
      <c r="K171" s="183" t="s">
        <v>20</v>
      </c>
      <c r="L171" s="53"/>
      <c r="M171" s="188" t="s">
        <v>20</v>
      </c>
      <c r="N171" s="189" t="s">
        <v>42</v>
      </c>
      <c r="O171" s="34"/>
      <c r="P171" s="190">
        <f t="shared" si="1"/>
        <v>0</v>
      </c>
      <c r="Q171" s="190">
        <v>0.215</v>
      </c>
      <c r="R171" s="190">
        <f t="shared" si="2"/>
        <v>0.645</v>
      </c>
      <c r="S171" s="190">
        <v>0.107</v>
      </c>
      <c r="T171" s="191">
        <f t="shared" si="3"/>
        <v>0.321</v>
      </c>
      <c r="AR171" s="16" t="s">
        <v>214</v>
      </c>
      <c r="AT171" s="16" t="s">
        <v>128</v>
      </c>
      <c r="AU171" s="16" t="s">
        <v>79</v>
      </c>
      <c r="AY171" s="16" t="s">
        <v>125</v>
      </c>
      <c r="BE171" s="192">
        <f t="shared" si="4"/>
        <v>0</v>
      </c>
      <c r="BF171" s="192">
        <f t="shared" si="5"/>
        <v>0</v>
      </c>
      <c r="BG171" s="192">
        <f t="shared" si="6"/>
        <v>0</v>
      </c>
      <c r="BH171" s="192">
        <f t="shared" si="7"/>
        <v>0</v>
      </c>
      <c r="BI171" s="192">
        <f t="shared" si="8"/>
        <v>0</v>
      </c>
      <c r="BJ171" s="16" t="s">
        <v>22</v>
      </c>
      <c r="BK171" s="192">
        <f t="shared" si="9"/>
        <v>0</v>
      </c>
      <c r="BL171" s="16" t="s">
        <v>214</v>
      </c>
      <c r="BM171" s="16" t="s">
        <v>502</v>
      </c>
    </row>
    <row r="172" spans="2:65" s="1" customFormat="1" ht="31.5" customHeight="1">
      <c r="B172" s="33"/>
      <c r="C172" s="181" t="s">
        <v>324</v>
      </c>
      <c r="D172" s="181" t="s">
        <v>128</v>
      </c>
      <c r="E172" s="182" t="s">
        <v>503</v>
      </c>
      <c r="F172" s="183" t="s">
        <v>504</v>
      </c>
      <c r="G172" s="184" t="s">
        <v>282</v>
      </c>
      <c r="H172" s="185">
        <v>2</v>
      </c>
      <c r="I172" s="186"/>
      <c r="J172" s="187">
        <f t="shared" si="0"/>
        <v>0</v>
      </c>
      <c r="K172" s="183" t="s">
        <v>20</v>
      </c>
      <c r="L172" s="53"/>
      <c r="M172" s="188" t="s">
        <v>20</v>
      </c>
      <c r="N172" s="189" t="s">
        <v>42</v>
      </c>
      <c r="O172" s="34"/>
      <c r="P172" s="190">
        <f t="shared" si="1"/>
        <v>0</v>
      </c>
      <c r="Q172" s="190">
        <v>0.175</v>
      </c>
      <c r="R172" s="190">
        <f t="shared" si="2"/>
        <v>0.35</v>
      </c>
      <c r="S172" s="190">
        <v>0</v>
      </c>
      <c r="T172" s="191">
        <f t="shared" si="3"/>
        <v>0</v>
      </c>
      <c r="AR172" s="16" t="s">
        <v>214</v>
      </c>
      <c r="AT172" s="16" t="s">
        <v>128</v>
      </c>
      <c r="AU172" s="16" t="s">
        <v>79</v>
      </c>
      <c r="AY172" s="16" t="s">
        <v>125</v>
      </c>
      <c r="BE172" s="192">
        <f t="shared" si="4"/>
        <v>0</v>
      </c>
      <c r="BF172" s="192">
        <f t="shared" si="5"/>
        <v>0</v>
      </c>
      <c r="BG172" s="192">
        <f t="shared" si="6"/>
        <v>0</v>
      </c>
      <c r="BH172" s="192">
        <f t="shared" si="7"/>
        <v>0</v>
      </c>
      <c r="BI172" s="192">
        <f t="shared" si="8"/>
        <v>0</v>
      </c>
      <c r="BJ172" s="16" t="s">
        <v>22</v>
      </c>
      <c r="BK172" s="192">
        <f t="shared" si="9"/>
        <v>0</v>
      </c>
      <c r="BL172" s="16" t="s">
        <v>214</v>
      </c>
      <c r="BM172" s="16" t="s">
        <v>505</v>
      </c>
    </row>
    <row r="173" spans="2:65" s="1" customFormat="1" ht="31.5" customHeight="1">
      <c r="B173" s="33"/>
      <c r="C173" s="181" t="s">
        <v>328</v>
      </c>
      <c r="D173" s="181" t="s">
        <v>128</v>
      </c>
      <c r="E173" s="182" t="s">
        <v>506</v>
      </c>
      <c r="F173" s="183" t="s">
        <v>507</v>
      </c>
      <c r="G173" s="184" t="s">
        <v>282</v>
      </c>
      <c r="H173" s="185">
        <v>2</v>
      </c>
      <c r="I173" s="186"/>
      <c r="J173" s="187">
        <f t="shared" si="0"/>
        <v>0</v>
      </c>
      <c r="K173" s="183" t="s">
        <v>20</v>
      </c>
      <c r="L173" s="53"/>
      <c r="M173" s="188" t="s">
        <v>20</v>
      </c>
      <c r="N173" s="189" t="s">
        <v>42</v>
      </c>
      <c r="O173" s="34"/>
      <c r="P173" s="190">
        <f t="shared" si="1"/>
        <v>0</v>
      </c>
      <c r="Q173" s="190">
        <v>0.22</v>
      </c>
      <c r="R173" s="190">
        <f t="shared" si="2"/>
        <v>0.44</v>
      </c>
      <c r="S173" s="190">
        <v>0.11</v>
      </c>
      <c r="T173" s="191">
        <f t="shared" si="3"/>
        <v>0.22</v>
      </c>
      <c r="AR173" s="16" t="s">
        <v>214</v>
      </c>
      <c r="AT173" s="16" t="s">
        <v>128</v>
      </c>
      <c r="AU173" s="16" t="s">
        <v>79</v>
      </c>
      <c r="AY173" s="16" t="s">
        <v>125</v>
      </c>
      <c r="BE173" s="192">
        <f t="shared" si="4"/>
        <v>0</v>
      </c>
      <c r="BF173" s="192">
        <f t="shared" si="5"/>
        <v>0</v>
      </c>
      <c r="BG173" s="192">
        <f t="shared" si="6"/>
        <v>0</v>
      </c>
      <c r="BH173" s="192">
        <f t="shared" si="7"/>
        <v>0</v>
      </c>
      <c r="BI173" s="192">
        <f t="shared" si="8"/>
        <v>0</v>
      </c>
      <c r="BJ173" s="16" t="s">
        <v>22</v>
      </c>
      <c r="BK173" s="192">
        <f t="shared" si="9"/>
        <v>0</v>
      </c>
      <c r="BL173" s="16" t="s">
        <v>214</v>
      </c>
      <c r="BM173" s="16" t="s">
        <v>508</v>
      </c>
    </row>
    <row r="174" spans="2:65" s="1" customFormat="1" ht="31.5" customHeight="1">
      <c r="B174" s="33"/>
      <c r="C174" s="181" t="s">
        <v>332</v>
      </c>
      <c r="D174" s="181" t="s">
        <v>128</v>
      </c>
      <c r="E174" s="182" t="s">
        <v>509</v>
      </c>
      <c r="F174" s="183" t="s">
        <v>510</v>
      </c>
      <c r="G174" s="184" t="s">
        <v>282</v>
      </c>
      <c r="H174" s="185">
        <v>1</v>
      </c>
      <c r="I174" s="186"/>
      <c r="J174" s="187">
        <f t="shared" si="0"/>
        <v>0</v>
      </c>
      <c r="K174" s="183" t="s">
        <v>20</v>
      </c>
      <c r="L174" s="53"/>
      <c r="M174" s="188" t="s">
        <v>20</v>
      </c>
      <c r="N174" s="189" t="s">
        <v>42</v>
      </c>
      <c r="O174" s="34"/>
      <c r="P174" s="190">
        <f t="shared" si="1"/>
        <v>0</v>
      </c>
      <c r="Q174" s="190">
        <v>0.22</v>
      </c>
      <c r="R174" s="190">
        <f t="shared" si="2"/>
        <v>0.22</v>
      </c>
      <c r="S174" s="190">
        <v>0.11</v>
      </c>
      <c r="T174" s="191">
        <f t="shared" si="3"/>
        <v>0.11</v>
      </c>
      <c r="AR174" s="16" t="s">
        <v>214</v>
      </c>
      <c r="AT174" s="16" t="s">
        <v>128</v>
      </c>
      <c r="AU174" s="16" t="s">
        <v>79</v>
      </c>
      <c r="AY174" s="16" t="s">
        <v>125</v>
      </c>
      <c r="BE174" s="192">
        <f t="shared" si="4"/>
        <v>0</v>
      </c>
      <c r="BF174" s="192">
        <f t="shared" si="5"/>
        <v>0</v>
      </c>
      <c r="BG174" s="192">
        <f t="shared" si="6"/>
        <v>0</v>
      </c>
      <c r="BH174" s="192">
        <f t="shared" si="7"/>
        <v>0</v>
      </c>
      <c r="BI174" s="192">
        <f t="shared" si="8"/>
        <v>0</v>
      </c>
      <c r="BJ174" s="16" t="s">
        <v>22</v>
      </c>
      <c r="BK174" s="192">
        <f t="shared" si="9"/>
        <v>0</v>
      </c>
      <c r="BL174" s="16" t="s">
        <v>214</v>
      </c>
      <c r="BM174" s="16" t="s">
        <v>511</v>
      </c>
    </row>
    <row r="175" spans="2:65" s="1" customFormat="1" ht="31.5" customHeight="1">
      <c r="B175" s="33"/>
      <c r="C175" s="181" t="s">
        <v>336</v>
      </c>
      <c r="D175" s="181" t="s">
        <v>128</v>
      </c>
      <c r="E175" s="182" t="s">
        <v>512</v>
      </c>
      <c r="F175" s="183" t="s">
        <v>513</v>
      </c>
      <c r="G175" s="184" t="s">
        <v>282</v>
      </c>
      <c r="H175" s="185">
        <v>2</v>
      </c>
      <c r="I175" s="186"/>
      <c r="J175" s="187">
        <f t="shared" si="0"/>
        <v>0</v>
      </c>
      <c r="K175" s="183" t="s">
        <v>20</v>
      </c>
      <c r="L175" s="53"/>
      <c r="M175" s="188" t="s">
        <v>20</v>
      </c>
      <c r="N175" s="189" t="s">
        <v>42</v>
      </c>
      <c r="O175" s="34"/>
      <c r="P175" s="190">
        <f t="shared" si="1"/>
        <v>0</v>
      </c>
      <c r="Q175" s="190">
        <v>0.22</v>
      </c>
      <c r="R175" s="190">
        <f t="shared" si="2"/>
        <v>0.44</v>
      </c>
      <c r="S175" s="190">
        <v>0</v>
      </c>
      <c r="T175" s="191">
        <f t="shared" si="3"/>
        <v>0</v>
      </c>
      <c r="AR175" s="16" t="s">
        <v>214</v>
      </c>
      <c r="AT175" s="16" t="s">
        <v>128</v>
      </c>
      <c r="AU175" s="16" t="s">
        <v>79</v>
      </c>
      <c r="AY175" s="16" t="s">
        <v>125</v>
      </c>
      <c r="BE175" s="192">
        <f t="shared" si="4"/>
        <v>0</v>
      </c>
      <c r="BF175" s="192">
        <f t="shared" si="5"/>
        <v>0</v>
      </c>
      <c r="BG175" s="192">
        <f t="shared" si="6"/>
        <v>0</v>
      </c>
      <c r="BH175" s="192">
        <f t="shared" si="7"/>
        <v>0</v>
      </c>
      <c r="BI175" s="192">
        <f t="shared" si="8"/>
        <v>0</v>
      </c>
      <c r="BJ175" s="16" t="s">
        <v>22</v>
      </c>
      <c r="BK175" s="192">
        <f t="shared" si="9"/>
        <v>0</v>
      </c>
      <c r="BL175" s="16" t="s">
        <v>214</v>
      </c>
      <c r="BM175" s="16" t="s">
        <v>514</v>
      </c>
    </row>
    <row r="176" spans="2:65" s="1" customFormat="1" ht="31.5" customHeight="1">
      <c r="B176" s="33"/>
      <c r="C176" s="181" t="s">
        <v>340</v>
      </c>
      <c r="D176" s="181" t="s">
        <v>128</v>
      </c>
      <c r="E176" s="182" t="s">
        <v>515</v>
      </c>
      <c r="F176" s="183" t="s">
        <v>516</v>
      </c>
      <c r="G176" s="184" t="s">
        <v>282</v>
      </c>
      <c r="H176" s="185">
        <v>3</v>
      </c>
      <c r="I176" s="186"/>
      <c r="J176" s="187">
        <f t="shared" si="0"/>
        <v>0</v>
      </c>
      <c r="K176" s="183" t="s">
        <v>20</v>
      </c>
      <c r="L176" s="53"/>
      <c r="M176" s="188" t="s">
        <v>20</v>
      </c>
      <c r="N176" s="189" t="s">
        <v>42</v>
      </c>
      <c r="O176" s="34"/>
      <c r="P176" s="190">
        <f t="shared" si="1"/>
        <v>0</v>
      </c>
      <c r="Q176" s="190">
        <v>0.21</v>
      </c>
      <c r="R176" s="190">
        <f t="shared" si="2"/>
        <v>0.63</v>
      </c>
      <c r="S176" s="190">
        <v>0.105</v>
      </c>
      <c r="T176" s="191">
        <f t="shared" si="3"/>
        <v>0.315</v>
      </c>
      <c r="AR176" s="16" t="s">
        <v>214</v>
      </c>
      <c r="AT176" s="16" t="s">
        <v>128</v>
      </c>
      <c r="AU176" s="16" t="s">
        <v>79</v>
      </c>
      <c r="AY176" s="16" t="s">
        <v>125</v>
      </c>
      <c r="BE176" s="192">
        <f t="shared" si="4"/>
        <v>0</v>
      </c>
      <c r="BF176" s="192">
        <f t="shared" si="5"/>
        <v>0</v>
      </c>
      <c r="BG176" s="192">
        <f t="shared" si="6"/>
        <v>0</v>
      </c>
      <c r="BH176" s="192">
        <f t="shared" si="7"/>
        <v>0</v>
      </c>
      <c r="BI176" s="192">
        <f t="shared" si="8"/>
        <v>0</v>
      </c>
      <c r="BJ176" s="16" t="s">
        <v>22</v>
      </c>
      <c r="BK176" s="192">
        <f t="shared" si="9"/>
        <v>0</v>
      </c>
      <c r="BL176" s="16" t="s">
        <v>214</v>
      </c>
      <c r="BM176" s="16" t="s">
        <v>517</v>
      </c>
    </row>
    <row r="177" spans="2:65" s="1" customFormat="1" ht="31.5" customHeight="1">
      <c r="B177" s="33"/>
      <c r="C177" s="181" t="s">
        <v>344</v>
      </c>
      <c r="D177" s="181" t="s">
        <v>128</v>
      </c>
      <c r="E177" s="182" t="s">
        <v>518</v>
      </c>
      <c r="F177" s="183" t="s">
        <v>519</v>
      </c>
      <c r="G177" s="184" t="s">
        <v>282</v>
      </c>
      <c r="H177" s="185">
        <v>2</v>
      </c>
      <c r="I177" s="186"/>
      <c r="J177" s="187">
        <f t="shared" si="0"/>
        <v>0</v>
      </c>
      <c r="K177" s="183" t="s">
        <v>20</v>
      </c>
      <c r="L177" s="53"/>
      <c r="M177" s="188" t="s">
        <v>20</v>
      </c>
      <c r="N177" s="189" t="s">
        <v>42</v>
      </c>
      <c r="O177" s="34"/>
      <c r="P177" s="190">
        <f t="shared" si="1"/>
        <v>0</v>
      </c>
      <c r="Q177" s="190">
        <v>0.21</v>
      </c>
      <c r="R177" s="190">
        <f t="shared" si="2"/>
        <v>0.42</v>
      </c>
      <c r="S177" s="190">
        <v>0</v>
      </c>
      <c r="T177" s="191">
        <f t="shared" si="3"/>
        <v>0</v>
      </c>
      <c r="AR177" s="16" t="s">
        <v>214</v>
      </c>
      <c r="AT177" s="16" t="s">
        <v>128</v>
      </c>
      <c r="AU177" s="16" t="s">
        <v>79</v>
      </c>
      <c r="AY177" s="16" t="s">
        <v>125</v>
      </c>
      <c r="BE177" s="192">
        <f t="shared" si="4"/>
        <v>0</v>
      </c>
      <c r="BF177" s="192">
        <f t="shared" si="5"/>
        <v>0</v>
      </c>
      <c r="BG177" s="192">
        <f t="shared" si="6"/>
        <v>0</v>
      </c>
      <c r="BH177" s="192">
        <f t="shared" si="7"/>
        <v>0</v>
      </c>
      <c r="BI177" s="192">
        <f t="shared" si="8"/>
        <v>0</v>
      </c>
      <c r="BJ177" s="16" t="s">
        <v>22</v>
      </c>
      <c r="BK177" s="192">
        <f t="shared" si="9"/>
        <v>0</v>
      </c>
      <c r="BL177" s="16" t="s">
        <v>214</v>
      </c>
      <c r="BM177" s="16" t="s">
        <v>520</v>
      </c>
    </row>
    <row r="178" spans="2:65" s="1" customFormat="1" ht="31.5" customHeight="1">
      <c r="B178" s="33"/>
      <c r="C178" s="181" t="s">
        <v>352</v>
      </c>
      <c r="D178" s="181" t="s">
        <v>128</v>
      </c>
      <c r="E178" s="182" t="s">
        <v>321</v>
      </c>
      <c r="F178" s="183" t="s">
        <v>322</v>
      </c>
      <c r="G178" s="184" t="s">
        <v>282</v>
      </c>
      <c r="H178" s="185">
        <v>1</v>
      </c>
      <c r="I178" s="186"/>
      <c r="J178" s="187">
        <f t="shared" si="0"/>
        <v>0</v>
      </c>
      <c r="K178" s="183" t="s">
        <v>20</v>
      </c>
      <c r="L178" s="53"/>
      <c r="M178" s="188" t="s">
        <v>20</v>
      </c>
      <c r="N178" s="189" t="s">
        <v>42</v>
      </c>
      <c r="O178" s="34"/>
      <c r="P178" s="190">
        <f t="shared" si="1"/>
        <v>0</v>
      </c>
      <c r="Q178" s="190">
        <v>0.21</v>
      </c>
      <c r="R178" s="190">
        <f t="shared" si="2"/>
        <v>0.21</v>
      </c>
      <c r="S178" s="190">
        <v>0</v>
      </c>
      <c r="T178" s="191">
        <f t="shared" si="3"/>
        <v>0</v>
      </c>
      <c r="AR178" s="16" t="s">
        <v>214</v>
      </c>
      <c r="AT178" s="16" t="s">
        <v>128</v>
      </c>
      <c r="AU178" s="16" t="s">
        <v>79</v>
      </c>
      <c r="AY178" s="16" t="s">
        <v>125</v>
      </c>
      <c r="BE178" s="192">
        <f t="shared" si="4"/>
        <v>0</v>
      </c>
      <c r="BF178" s="192">
        <f t="shared" si="5"/>
        <v>0</v>
      </c>
      <c r="BG178" s="192">
        <f t="shared" si="6"/>
        <v>0</v>
      </c>
      <c r="BH178" s="192">
        <f t="shared" si="7"/>
        <v>0</v>
      </c>
      <c r="BI178" s="192">
        <f t="shared" si="8"/>
        <v>0</v>
      </c>
      <c r="BJ178" s="16" t="s">
        <v>22</v>
      </c>
      <c r="BK178" s="192">
        <f t="shared" si="9"/>
        <v>0</v>
      </c>
      <c r="BL178" s="16" t="s">
        <v>214</v>
      </c>
      <c r="BM178" s="16" t="s">
        <v>323</v>
      </c>
    </row>
    <row r="179" spans="2:65" s="1" customFormat="1" ht="31.5" customHeight="1">
      <c r="B179" s="33"/>
      <c r="C179" s="181" t="s">
        <v>357</v>
      </c>
      <c r="D179" s="181" t="s">
        <v>128</v>
      </c>
      <c r="E179" s="182" t="s">
        <v>521</v>
      </c>
      <c r="F179" s="183" t="s">
        <v>522</v>
      </c>
      <c r="G179" s="184" t="s">
        <v>282</v>
      </c>
      <c r="H179" s="185">
        <v>1</v>
      </c>
      <c r="I179" s="186"/>
      <c r="J179" s="187">
        <f t="shared" si="0"/>
        <v>0</v>
      </c>
      <c r="K179" s="183" t="s">
        <v>20</v>
      </c>
      <c r="L179" s="53"/>
      <c r="M179" s="188" t="s">
        <v>20</v>
      </c>
      <c r="N179" s="189" t="s">
        <v>42</v>
      </c>
      <c r="O179" s="34"/>
      <c r="P179" s="190">
        <f t="shared" si="1"/>
        <v>0</v>
      </c>
      <c r="Q179" s="190">
        <v>0.24</v>
      </c>
      <c r="R179" s="190">
        <f t="shared" si="2"/>
        <v>0.24</v>
      </c>
      <c r="S179" s="190">
        <v>0.12</v>
      </c>
      <c r="T179" s="191">
        <f t="shared" si="3"/>
        <v>0.12</v>
      </c>
      <c r="AR179" s="16" t="s">
        <v>214</v>
      </c>
      <c r="AT179" s="16" t="s">
        <v>128</v>
      </c>
      <c r="AU179" s="16" t="s">
        <v>79</v>
      </c>
      <c r="AY179" s="16" t="s">
        <v>125</v>
      </c>
      <c r="BE179" s="192">
        <f t="shared" si="4"/>
        <v>0</v>
      </c>
      <c r="BF179" s="192">
        <f t="shared" si="5"/>
        <v>0</v>
      </c>
      <c r="BG179" s="192">
        <f t="shared" si="6"/>
        <v>0</v>
      </c>
      <c r="BH179" s="192">
        <f t="shared" si="7"/>
        <v>0</v>
      </c>
      <c r="BI179" s="192">
        <f t="shared" si="8"/>
        <v>0</v>
      </c>
      <c r="BJ179" s="16" t="s">
        <v>22</v>
      </c>
      <c r="BK179" s="192">
        <f t="shared" si="9"/>
        <v>0</v>
      </c>
      <c r="BL179" s="16" t="s">
        <v>214</v>
      </c>
      <c r="BM179" s="16" t="s">
        <v>523</v>
      </c>
    </row>
    <row r="180" spans="2:65" s="1" customFormat="1" ht="31.5" customHeight="1">
      <c r="B180" s="33"/>
      <c r="C180" s="181" t="s">
        <v>361</v>
      </c>
      <c r="D180" s="181" t="s">
        <v>128</v>
      </c>
      <c r="E180" s="182" t="s">
        <v>524</v>
      </c>
      <c r="F180" s="183" t="s">
        <v>525</v>
      </c>
      <c r="G180" s="184" t="s">
        <v>282</v>
      </c>
      <c r="H180" s="185">
        <v>2</v>
      </c>
      <c r="I180" s="186"/>
      <c r="J180" s="187">
        <f t="shared" si="0"/>
        <v>0</v>
      </c>
      <c r="K180" s="183" t="s">
        <v>20</v>
      </c>
      <c r="L180" s="53"/>
      <c r="M180" s="188" t="s">
        <v>20</v>
      </c>
      <c r="N180" s="189" t="s">
        <v>42</v>
      </c>
      <c r="O180" s="34"/>
      <c r="P180" s="190">
        <f t="shared" si="1"/>
        <v>0</v>
      </c>
      <c r="Q180" s="190">
        <v>0.24</v>
      </c>
      <c r="R180" s="190">
        <f t="shared" si="2"/>
        <v>0.48</v>
      </c>
      <c r="S180" s="190">
        <v>0</v>
      </c>
      <c r="T180" s="191">
        <f t="shared" si="3"/>
        <v>0</v>
      </c>
      <c r="AR180" s="16" t="s">
        <v>214</v>
      </c>
      <c r="AT180" s="16" t="s">
        <v>128</v>
      </c>
      <c r="AU180" s="16" t="s">
        <v>79</v>
      </c>
      <c r="AY180" s="16" t="s">
        <v>125</v>
      </c>
      <c r="BE180" s="192">
        <f t="shared" si="4"/>
        <v>0</v>
      </c>
      <c r="BF180" s="192">
        <f t="shared" si="5"/>
        <v>0</v>
      </c>
      <c r="BG180" s="192">
        <f t="shared" si="6"/>
        <v>0</v>
      </c>
      <c r="BH180" s="192">
        <f t="shared" si="7"/>
        <v>0</v>
      </c>
      <c r="BI180" s="192">
        <f t="shared" si="8"/>
        <v>0</v>
      </c>
      <c r="BJ180" s="16" t="s">
        <v>22</v>
      </c>
      <c r="BK180" s="192">
        <f t="shared" si="9"/>
        <v>0</v>
      </c>
      <c r="BL180" s="16" t="s">
        <v>214</v>
      </c>
      <c r="BM180" s="16" t="s">
        <v>526</v>
      </c>
    </row>
    <row r="181" spans="2:65" s="1" customFormat="1" ht="31.5" customHeight="1">
      <c r="B181" s="33"/>
      <c r="C181" s="181" t="s">
        <v>370</v>
      </c>
      <c r="D181" s="181" t="s">
        <v>128</v>
      </c>
      <c r="E181" s="182" t="s">
        <v>527</v>
      </c>
      <c r="F181" s="183" t="s">
        <v>528</v>
      </c>
      <c r="G181" s="184" t="s">
        <v>282</v>
      </c>
      <c r="H181" s="185">
        <v>4</v>
      </c>
      <c r="I181" s="186"/>
      <c r="J181" s="187">
        <f t="shared" si="0"/>
        <v>0</v>
      </c>
      <c r="K181" s="183" t="s">
        <v>20</v>
      </c>
      <c r="L181" s="53"/>
      <c r="M181" s="188" t="s">
        <v>20</v>
      </c>
      <c r="N181" s="189" t="s">
        <v>42</v>
      </c>
      <c r="O181" s="34"/>
      <c r="P181" s="190">
        <f t="shared" si="1"/>
        <v>0</v>
      </c>
      <c r="Q181" s="190">
        <v>0.27</v>
      </c>
      <c r="R181" s="190">
        <f t="shared" si="2"/>
        <v>1.08</v>
      </c>
      <c r="S181" s="190">
        <v>0</v>
      </c>
      <c r="T181" s="191">
        <f t="shared" si="3"/>
        <v>0</v>
      </c>
      <c r="AR181" s="16" t="s">
        <v>214</v>
      </c>
      <c r="AT181" s="16" t="s">
        <v>128</v>
      </c>
      <c r="AU181" s="16" t="s">
        <v>79</v>
      </c>
      <c r="AY181" s="16" t="s">
        <v>125</v>
      </c>
      <c r="BE181" s="192">
        <f t="shared" si="4"/>
        <v>0</v>
      </c>
      <c r="BF181" s="192">
        <f t="shared" si="5"/>
        <v>0</v>
      </c>
      <c r="BG181" s="192">
        <f t="shared" si="6"/>
        <v>0</v>
      </c>
      <c r="BH181" s="192">
        <f t="shared" si="7"/>
        <v>0</v>
      </c>
      <c r="BI181" s="192">
        <f t="shared" si="8"/>
        <v>0</v>
      </c>
      <c r="BJ181" s="16" t="s">
        <v>22</v>
      </c>
      <c r="BK181" s="192">
        <f t="shared" si="9"/>
        <v>0</v>
      </c>
      <c r="BL181" s="16" t="s">
        <v>214</v>
      </c>
      <c r="BM181" s="16" t="s">
        <v>529</v>
      </c>
    </row>
    <row r="182" spans="2:65" s="1" customFormat="1" ht="31.5" customHeight="1">
      <c r="B182" s="33"/>
      <c r="C182" s="181" t="s">
        <v>374</v>
      </c>
      <c r="D182" s="181" t="s">
        <v>128</v>
      </c>
      <c r="E182" s="182" t="s">
        <v>530</v>
      </c>
      <c r="F182" s="183" t="s">
        <v>531</v>
      </c>
      <c r="G182" s="184" t="s">
        <v>282</v>
      </c>
      <c r="H182" s="185">
        <v>4</v>
      </c>
      <c r="I182" s="186"/>
      <c r="J182" s="187">
        <f t="shared" si="0"/>
        <v>0</v>
      </c>
      <c r="K182" s="183" t="s">
        <v>20</v>
      </c>
      <c r="L182" s="53"/>
      <c r="M182" s="188" t="s">
        <v>20</v>
      </c>
      <c r="N182" s="189" t="s">
        <v>42</v>
      </c>
      <c r="O182" s="34"/>
      <c r="P182" s="190">
        <f t="shared" si="1"/>
        <v>0</v>
      </c>
      <c r="Q182" s="190">
        <v>0.3</v>
      </c>
      <c r="R182" s="190">
        <f t="shared" si="2"/>
        <v>1.2</v>
      </c>
      <c r="S182" s="190">
        <v>0.15</v>
      </c>
      <c r="T182" s="191">
        <f t="shared" si="3"/>
        <v>0.6</v>
      </c>
      <c r="AR182" s="16" t="s">
        <v>214</v>
      </c>
      <c r="AT182" s="16" t="s">
        <v>128</v>
      </c>
      <c r="AU182" s="16" t="s">
        <v>79</v>
      </c>
      <c r="AY182" s="16" t="s">
        <v>125</v>
      </c>
      <c r="BE182" s="192">
        <f t="shared" si="4"/>
        <v>0</v>
      </c>
      <c r="BF182" s="192">
        <f t="shared" si="5"/>
        <v>0</v>
      </c>
      <c r="BG182" s="192">
        <f t="shared" si="6"/>
        <v>0</v>
      </c>
      <c r="BH182" s="192">
        <f t="shared" si="7"/>
        <v>0</v>
      </c>
      <c r="BI182" s="192">
        <f t="shared" si="8"/>
        <v>0</v>
      </c>
      <c r="BJ182" s="16" t="s">
        <v>22</v>
      </c>
      <c r="BK182" s="192">
        <f t="shared" si="9"/>
        <v>0</v>
      </c>
      <c r="BL182" s="16" t="s">
        <v>214</v>
      </c>
      <c r="BM182" s="16" t="s">
        <v>532</v>
      </c>
    </row>
    <row r="183" spans="2:65" s="1" customFormat="1" ht="31.5" customHeight="1">
      <c r="B183" s="33"/>
      <c r="C183" s="181" t="s">
        <v>380</v>
      </c>
      <c r="D183" s="181" t="s">
        <v>128</v>
      </c>
      <c r="E183" s="182" t="s">
        <v>533</v>
      </c>
      <c r="F183" s="183" t="s">
        <v>534</v>
      </c>
      <c r="G183" s="184" t="s">
        <v>282</v>
      </c>
      <c r="H183" s="185">
        <v>6</v>
      </c>
      <c r="I183" s="186"/>
      <c r="J183" s="187">
        <f t="shared" si="0"/>
        <v>0</v>
      </c>
      <c r="K183" s="183" t="s">
        <v>20</v>
      </c>
      <c r="L183" s="53"/>
      <c r="M183" s="188" t="s">
        <v>20</v>
      </c>
      <c r="N183" s="189" t="s">
        <v>42</v>
      </c>
      <c r="O183" s="34"/>
      <c r="P183" s="190">
        <f t="shared" si="1"/>
        <v>0</v>
      </c>
      <c r="Q183" s="190">
        <v>0.3</v>
      </c>
      <c r="R183" s="190">
        <f t="shared" si="2"/>
        <v>1.7999999999999998</v>
      </c>
      <c r="S183" s="190">
        <v>0.15</v>
      </c>
      <c r="T183" s="191">
        <f t="shared" si="3"/>
        <v>0.8999999999999999</v>
      </c>
      <c r="AR183" s="16" t="s">
        <v>214</v>
      </c>
      <c r="AT183" s="16" t="s">
        <v>128</v>
      </c>
      <c r="AU183" s="16" t="s">
        <v>79</v>
      </c>
      <c r="AY183" s="16" t="s">
        <v>125</v>
      </c>
      <c r="BE183" s="192">
        <f t="shared" si="4"/>
        <v>0</v>
      </c>
      <c r="BF183" s="192">
        <f t="shared" si="5"/>
        <v>0</v>
      </c>
      <c r="BG183" s="192">
        <f t="shared" si="6"/>
        <v>0</v>
      </c>
      <c r="BH183" s="192">
        <f t="shared" si="7"/>
        <v>0</v>
      </c>
      <c r="BI183" s="192">
        <f t="shared" si="8"/>
        <v>0</v>
      </c>
      <c r="BJ183" s="16" t="s">
        <v>22</v>
      </c>
      <c r="BK183" s="192">
        <f t="shared" si="9"/>
        <v>0</v>
      </c>
      <c r="BL183" s="16" t="s">
        <v>214</v>
      </c>
      <c r="BM183" s="16" t="s">
        <v>535</v>
      </c>
    </row>
    <row r="184" spans="2:65" s="1" customFormat="1" ht="57" customHeight="1">
      <c r="B184" s="33"/>
      <c r="C184" s="181" t="s">
        <v>385</v>
      </c>
      <c r="D184" s="181" t="s">
        <v>128</v>
      </c>
      <c r="E184" s="182" t="s">
        <v>536</v>
      </c>
      <c r="F184" s="183" t="s">
        <v>537</v>
      </c>
      <c r="G184" s="184" t="s">
        <v>282</v>
      </c>
      <c r="H184" s="185">
        <v>19</v>
      </c>
      <c r="I184" s="186"/>
      <c r="J184" s="187">
        <f t="shared" si="0"/>
        <v>0</v>
      </c>
      <c r="K184" s="183" t="s">
        <v>20</v>
      </c>
      <c r="L184" s="53"/>
      <c r="M184" s="188" t="s">
        <v>20</v>
      </c>
      <c r="N184" s="189" t="s">
        <v>42</v>
      </c>
      <c r="O184" s="34"/>
      <c r="P184" s="190">
        <f t="shared" si="1"/>
        <v>0</v>
      </c>
      <c r="Q184" s="190">
        <v>0.3</v>
      </c>
      <c r="R184" s="190">
        <f t="shared" si="2"/>
        <v>5.7</v>
      </c>
      <c r="S184" s="190">
        <v>0</v>
      </c>
      <c r="T184" s="191">
        <f t="shared" si="3"/>
        <v>0</v>
      </c>
      <c r="AR184" s="16" t="s">
        <v>214</v>
      </c>
      <c r="AT184" s="16" t="s">
        <v>128</v>
      </c>
      <c r="AU184" s="16" t="s">
        <v>79</v>
      </c>
      <c r="AY184" s="16" t="s">
        <v>125</v>
      </c>
      <c r="BE184" s="192">
        <f t="shared" si="4"/>
        <v>0</v>
      </c>
      <c r="BF184" s="192">
        <f t="shared" si="5"/>
        <v>0</v>
      </c>
      <c r="BG184" s="192">
        <f t="shared" si="6"/>
        <v>0</v>
      </c>
      <c r="BH184" s="192">
        <f t="shared" si="7"/>
        <v>0</v>
      </c>
      <c r="BI184" s="192">
        <f t="shared" si="8"/>
        <v>0</v>
      </c>
      <c r="BJ184" s="16" t="s">
        <v>22</v>
      </c>
      <c r="BK184" s="192">
        <f t="shared" si="9"/>
        <v>0</v>
      </c>
      <c r="BL184" s="16" t="s">
        <v>214</v>
      </c>
      <c r="BM184" s="16" t="s">
        <v>538</v>
      </c>
    </row>
    <row r="185" spans="2:65" s="1" customFormat="1" ht="57" customHeight="1">
      <c r="B185" s="33"/>
      <c r="C185" s="181" t="s">
        <v>389</v>
      </c>
      <c r="D185" s="181" t="s">
        <v>128</v>
      </c>
      <c r="E185" s="182" t="s">
        <v>539</v>
      </c>
      <c r="F185" s="183" t="s">
        <v>540</v>
      </c>
      <c r="G185" s="184" t="s">
        <v>282</v>
      </c>
      <c r="H185" s="185">
        <v>32</v>
      </c>
      <c r="I185" s="186"/>
      <c r="J185" s="187">
        <f t="shared" si="0"/>
        <v>0</v>
      </c>
      <c r="K185" s="183" t="s">
        <v>20</v>
      </c>
      <c r="L185" s="53"/>
      <c r="M185" s="188" t="s">
        <v>20</v>
      </c>
      <c r="N185" s="189" t="s">
        <v>42</v>
      </c>
      <c r="O185" s="34"/>
      <c r="P185" s="190">
        <f t="shared" si="1"/>
        <v>0</v>
      </c>
      <c r="Q185" s="190">
        <v>0.3</v>
      </c>
      <c r="R185" s="190">
        <f t="shared" si="2"/>
        <v>9.6</v>
      </c>
      <c r="S185" s="190">
        <v>0</v>
      </c>
      <c r="T185" s="191">
        <f t="shared" si="3"/>
        <v>0</v>
      </c>
      <c r="AR185" s="16" t="s">
        <v>214</v>
      </c>
      <c r="AT185" s="16" t="s">
        <v>128</v>
      </c>
      <c r="AU185" s="16" t="s">
        <v>79</v>
      </c>
      <c r="AY185" s="16" t="s">
        <v>125</v>
      </c>
      <c r="BE185" s="192">
        <f t="shared" si="4"/>
        <v>0</v>
      </c>
      <c r="BF185" s="192">
        <f t="shared" si="5"/>
        <v>0</v>
      </c>
      <c r="BG185" s="192">
        <f t="shared" si="6"/>
        <v>0</v>
      </c>
      <c r="BH185" s="192">
        <f t="shared" si="7"/>
        <v>0</v>
      </c>
      <c r="BI185" s="192">
        <f t="shared" si="8"/>
        <v>0</v>
      </c>
      <c r="BJ185" s="16" t="s">
        <v>22</v>
      </c>
      <c r="BK185" s="192">
        <f t="shared" si="9"/>
        <v>0</v>
      </c>
      <c r="BL185" s="16" t="s">
        <v>214</v>
      </c>
      <c r="BM185" s="16" t="s">
        <v>541</v>
      </c>
    </row>
    <row r="186" spans="2:65" s="1" customFormat="1" ht="22.5" customHeight="1">
      <c r="B186" s="33"/>
      <c r="C186" s="181" t="s">
        <v>397</v>
      </c>
      <c r="D186" s="181" t="s">
        <v>128</v>
      </c>
      <c r="E186" s="182" t="s">
        <v>341</v>
      </c>
      <c r="F186" s="183" t="s">
        <v>342</v>
      </c>
      <c r="G186" s="184" t="s">
        <v>282</v>
      </c>
      <c r="H186" s="185">
        <v>2</v>
      </c>
      <c r="I186" s="186"/>
      <c r="J186" s="187">
        <f t="shared" si="0"/>
        <v>0</v>
      </c>
      <c r="K186" s="183" t="s">
        <v>132</v>
      </c>
      <c r="L186" s="53"/>
      <c r="M186" s="188" t="s">
        <v>20</v>
      </c>
      <c r="N186" s="189" t="s">
        <v>42</v>
      </c>
      <c r="O186" s="34"/>
      <c r="P186" s="190">
        <f t="shared" si="1"/>
        <v>0</v>
      </c>
      <c r="Q186" s="190">
        <v>0</v>
      </c>
      <c r="R186" s="190">
        <f t="shared" si="2"/>
        <v>0</v>
      </c>
      <c r="S186" s="190">
        <v>0</v>
      </c>
      <c r="T186" s="191">
        <f t="shared" si="3"/>
        <v>0</v>
      </c>
      <c r="AR186" s="16" t="s">
        <v>214</v>
      </c>
      <c r="AT186" s="16" t="s">
        <v>128</v>
      </c>
      <c r="AU186" s="16" t="s">
        <v>79</v>
      </c>
      <c r="AY186" s="16" t="s">
        <v>125</v>
      </c>
      <c r="BE186" s="192">
        <f t="shared" si="4"/>
        <v>0</v>
      </c>
      <c r="BF186" s="192">
        <f t="shared" si="5"/>
        <v>0</v>
      </c>
      <c r="BG186" s="192">
        <f t="shared" si="6"/>
        <v>0</v>
      </c>
      <c r="BH186" s="192">
        <f t="shared" si="7"/>
        <v>0</v>
      </c>
      <c r="BI186" s="192">
        <f t="shared" si="8"/>
        <v>0</v>
      </c>
      <c r="BJ186" s="16" t="s">
        <v>22</v>
      </c>
      <c r="BK186" s="192">
        <f t="shared" si="9"/>
        <v>0</v>
      </c>
      <c r="BL186" s="16" t="s">
        <v>214</v>
      </c>
      <c r="BM186" s="16" t="s">
        <v>343</v>
      </c>
    </row>
    <row r="187" spans="2:51" s="11" customFormat="1" ht="13.5">
      <c r="B187" s="193"/>
      <c r="C187" s="194"/>
      <c r="D187" s="205" t="s">
        <v>135</v>
      </c>
      <c r="E187" s="206" t="s">
        <v>20</v>
      </c>
      <c r="F187" s="207" t="s">
        <v>20</v>
      </c>
      <c r="G187" s="194"/>
      <c r="H187" s="208">
        <v>0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135</v>
      </c>
      <c r="AU187" s="204" t="s">
        <v>79</v>
      </c>
      <c r="AV187" s="11" t="s">
        <v>79</v>
      </c>
      <c r="AW187" s="11" t="s">
        <v>35</v>
      </c>
      <c r="AX187" s="11" t="s">
        <v>71</v>
      </c>
      <c r="AY187" s="204" t="s">
        <v>125</v>
      </c>
    </row>
    <row r="188" spans="2:51" s="11" customFormat="1" ht="13.5">
      <c r="B188" s="193"/>
      <c r="C188" s="194"/>
      <c r="D188" s="195" t="s">
        <v>135</v>
      </c>
      <c r="E188" s="196" t="s">
        <v>20</v>
      </c>
      <c r="F188" s="197" t="s">
        <v>542</v>
      </c>
      <c r="G188" s="194"/>
      <c r="H188" s="198">
        <v>2</v>
      </c>
      <c r="I188" s="199"/>
      <c r="J188" s="194"/>
      <c r="K188" s="194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135</v>
      </c>
      <c r="AU188" s="204" t="s">
        <v>79</v>
      </c>
      <c r="AV188" s="11" t="s">
        <v>79</v>
      </c>
      <c r="AW188" s="11" t="s">
        <v>35</v>
      </c>
      <c r="AX188" s="11" t="s">
        <v>22</v>
      </c>
      <c r="AY188" s="204" t="s">
        <v>125</v>
      </c>
    </row>
    <row r="189" spans="2:65" s="1" customFormat="1" ht="22.5" customHeight="1">
      <c r="B189" s="33"/>
      <c r="C189" s="220" t="s">
        <v>404</v>
      </c>
      <c r="D189" s="220" t="s">
        <v>165</v>
      </c>
      <c r="E189" s="221" t="s">
        <v>345</v>
      </c>
      <c r="F189" s="222" t="s">
        <v>346</v>
      </c>
      <c r="G189" s="223" t="s">
        <v>139</v>
      </c>
      <c r="H189" s="224">
        <v>119.78</v>
      </c>
      <c r="I189" s="225"/>
      <c r="J189" s="226">
        <f>ROUND(I189*H189,2)</f>
        <v>0</v>
      </c>
      <c r="K189" s="222" t="s">
        <v>20</v>
      </c>
      <c r="L189" s="227"/>
      <c r="M189" s="228" t="s">
        <v>20</v>
      </c>
      <c r="N189" s="229" t="s">
        <v>42</v>
      </c>
      <c r="O189" s="34"/>
      <c r="P189" s="190">
        <f>O189*H189</f>
        <v>0</v>
      </c>
      <c r="Q189" s="190">
        <v>0.003</v>
      </c>
      <c r="R189" s="190">
        <f>Q189*H189</f>
        <v>0.35934</v>
      </c>
      <c r="S189" s="190">
        <v>0</v>
      </c>
      <c r="T189" s="191">
        <f>S189*H189</f>
        <v>0</v>
      </c>
      <c r="AR189" s="16" t="s">
        <v>296</v>
      </c>
      <c r="AT189" s="16" t="s">
        <v>165</v>
      </c>
      <c r="AU189" s="16" t="s">
        <v>79</v>
      </c>
      <c r="AY189" s="16" t="s">
        <v>125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6" t="s">
        <v>22</v>
      </c>
      <c r="BK189" s="192">
        <f>ROUND(I189*H189,2)</f>
        <v>0</v>
      </c>
      <c r="BL189" s="16" t="s">
        <v>214</v>
      </c>
      <c r="BM189" s="16" t="s">
        <v>347</v>
      </c>
    </row>
    <row r="190" spans="2:51" s="11" customFormat="1" ht="13.5">
      <c r="B190" s="193"/>
      <c r="C190" s="194"/>
      <c r="D190" s="195" t="s">
        <v>135</v>
      </c>
      <c r="E190" s="196" t="s">
        <v>20</v>
      </c>
      <c r="F190" s="197" t="s">
        <v>543</v>
      </c>
      <c r="G190" s="194"/>
      <c r="H190" s="198">
        <v>119.78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135</v>
      </c>
      <c r="AU190" s="204" t="s">
        <v>79</v>
      </c>
      <c r="AV190" s="11" t="s">
        <v>79</v>
      </c>
      <c r="AW190" s="11" t="s">
        <v>35</v>
      </c>
      <c r="AX190" s="11" t="s">
        <v>22</v>
      </c>
      <c r="AY190" s="204" t="s">
        <v>125</v>
      </c>
    </row>
    <row r="191" spans="2:65" s="1" customFormat="1" ht="22.5" customHeight="1">
      <c r="B191" s="33"/>
      <c r="C191" s="181" t="s">
        <v>409</v>
      </c>
      <c r="D191" s="181" t="s">
        <v>128</v>
      </c>
      <c r="E191" s="182" t="s">
        <v>353</v>
      </c>
      <c r="F191" s="183" t="s">
        <v>354</v>
      </c>
      <c r="G191" s="184" t="s">
        <v>282</v>
      </c>
      <c r="H191" s="185">
        <v>19</v>
      </c>
      <c r="I191" s="186"/>
      <c r="J191" s="187">
        <f>ROUND(I191*H191,2)</f>
        <v>0</v>
      </c>
      <c r="K191" s="183" t="s">
        <v>132</v>
      </c>
      <c r="L191" s="53"/>
      <c r="M191" s="188" t="s">
        <v>20</v>
      </c>
      <c r="N191" s="189" t="s">
        <v>42</v>
      </c>
      <c r="O191" s="34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AR191" s="16" t="s">
        <v>214</v>
      </c>
      <c r="AT191" s="16" t="s">
        <v>128</v>
      </c>
      <c r="AU191" s="16" t="s">
        <v>79</v>
      </c>
      <c r="AY191" s="16" t="s">
        <v>125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6" t="s">
        <v>22</v>
      </c>
      <c r="BK191" s="192">
        <f>ROUND(I191*H191,2)</f>
        <v>0</v>
      </c>
      <c r="BL191" s="16" t="s">
        <v>214</v>
      </c>
      <c r="BM191" s="16" t="s">
        <v>355</v>
      </c>
    </row>
    <row r="192" spans="2:51" s="11" customFormat="1" ht="13.5">
      <c r="B192" s="193"/>
      <c r="C192" s="194"/>
      <c r="D192" s="195" t="s">
        <v>135</v>
      </c>
      <c r="E192" s="196" t="s">
        <v>20</v>
      </c>
      <c r="F192" s="197" t="s">
        <v>544</v>
      </c>
      <c r="G192" s="194"/>
      <c r="H192" s="198">
        <v>19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135</v>
      </c>
      <c r="AU192" s="204" t="s">
        <v>79</v>
      </c>
      <c r="AV192" s="11" t="s">
        <v>79</v>
      </c>
      <c r="AW192" s="11" t="s">
        <v>35</v>
      </c>
      <c r="AX192" s="11" t="s">
        <v>22</v>
      </c>
      <c r="AY192" s="204" t="s">
        <v>125</v>
      </c>
    </row>
    <row r="193" spans="2:65" s="1" customFormat="1" ht="22.5" customHeight="1">
      <c r="B193" s="33"/>
      <c r="C193" s="181" t="s">
        <v>414</v>
      </c>
      <c r="D193" s="181" t="s">
        <v>128</v>
      </c>
      <c r="E193" s="182" t="s">
        <v>358</v>
      </c>
      <c r="F193" s="183" t="s">
        <v>359</v>
      </c>
      <c r="G193" s="184" t="s">
        <v>282</v>
      </c>
      <c r="H193" s="185">
        <v>53</v>
      </c>
      <c r="I193" s="186"/>
      <c r="J193" s="187">
        <f>ROUND(I193*H193,2)</f>
        <v>0</v>
      </c>
      <c r="K193" s="183" t="s">
        <v>132</v>
      </c>
      <c r="L193" s="53"/>
      <c r="M193" s="188" t="s">
        <v>20</v>
      </c>
      <c r="N193" s="189" t="s">
        <v>42</v>
      </c>
      <c r="O193" s="34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AR193" s="16" t="s">
        <v>214</v>
      </c>
      <c r="AT193" s="16" t="s">
        <v>128</v>
      </c>
      <c r="AU193" s="16" t="s">
        <v>79</v>
      </c>
      <c r="AY193" s="16" t="s">
        <v>125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6" t="s">
        <v>22</v>
      </c>
      <c r="BK193" s="192">
        <f>ROUND(I193*H193,2)</f>
        <v>0</v>
      </c>
      <c r="BL193" s="16" t="s">
        <v>214</v>
      </c>
      <c r="BM193" s="16" t="s">
        <v>360</v>
      </c>
    </row>
    <row r="194" spans="2:51" s="11" customFormat="1" ht="13.5">
      <c r="B194" s="193"/>
      <c r="C194" s="194"/>
      <c r="D194" s="195" t="s">
        <v>135</v>
      </c>
      <c r="E194" s="196" t="s">
        <v>20</v>
      </c>
      <c r="F194" s="197" t="s">
        <v>545</v>
      </c>
      <c r="G194" s="194"/>
      <c r="H194" s="198">
        <v>53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135</v>
      </c>
      <c r="AU194" s="204" t="s">
        <v>79</v>
      </c>
      <c r="AV194" s="11" t="s">
        <v>79</v>
      </c>
      <c r="AW194" s="11" t="s">
        <v>35</v>
      </c>
      <c r="AX194" s="11" t="s">
        <v>22</v>
      </c>
      <c r="AY194" s="204" t="s">
        <v>125</v>
      </c>
    </row>
    <row r="195" spans="2:65" s="1" customFormat="1" ht="22.5" customHeight="1">
      <c r="B195" s="33"/>
      <c r="C195" s="181" t="s">
        <v>546</v>
      </c>
      <c r="D195" s="181" t="s">
        <v>128</v>
      </c>
      <c r="E195" s="182" t="s">
        <v>362</v>
      </c>
      <c r="F195" s="183" t="s">
        <v>363</v>
      </c>
      <c r="G195" s="184" t="s">
        <v>139</v>
      </c>
      <c r="H195" s="185">
        <v>366.8</v>
      </c>
      <c r="I195" s="186"/>
      <c r="J195" s="187">
        <f>ROUND(I195*H195,2)</f>
        <v>0</v>
      </c>
      <c r="K195" s="183" t="s">
        <v>132</v>
      </c>
      <c r="L195" s="53"/>
      <c r="M195" s="188" t="s">
        <v>20</v>
      </c>
      <c r="N195" s="189" t="s">
        <v>42</v>
      </c>
      <c r="O195" s="34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AR195" s="16" t="s">
        <v>214</v>
      </c>
      <c r="AT195" s="16" t="s">
        <v>128</v>
      </c>
      <c r="AU195" s="16" t="s">
        <v>79</v>
      </c>
      <c r="AY195" s="16" t="s">
        <v>125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6" t="s">
        <v>22</v>
      </c>
      <c r="BK195" s="192">
        <f>ROUND(I195*H195,2)</f>
        <v>0</v>
      </c>
      <c r="BL195" s="16" t="s">
        <v>214</v>
      </c>
      <c r="BM195" s="16" t="s">
        <v>364</v>
      </c>
    </row>
    <row r="196" spans="2:51" s="11" customFormat="1" ht="13.5">
      <c r="B196" s="193"/>
      <c r="C196" s="194"/>
      <c r="D196" s="205" t="s">
        <v>135</v>
      </c>
      <c r="E196" s="206" t="s">
        <v>20</v>
      </c>
      <c r="F196" s="207" t="s">
        <v>431</v>
      </c>
      <c r="G196" s="194"/>
      <c r="H196" s="208">
        <v>14.78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135</v>
      </c>
      <c r="AU196" s="204" t="s">
        <v>79</v>
      </c>
      <c r="AV196" s="11" t="s">
        <v>79</v>
      </c>
      <c r="AW196" s="11" t="s">
        <v>35</v>
      </c>
      <c r="AX196" s="11" t="s">
        <v>71</v>
      </c>
      <c r="AY196" s="204" t="s">
        <v>125</v>
      </c>
    </row>
    <row r="197" spans="2:51" s="11" customFormat="1" ht="13.5">
      <c r="B197" s="193"/>
      <c r="C197" s="194"/>
      <c r="D197" s="205" t="s">
        <v>135</v>
      </c>
      <c r="E197" s="206" t="s">
        <v>20</v>
      </c>
      <c r="F197" s="207" t="s">
        <v>432</v>
      </c>
      <c r="G197" s="194"/>
      <c r="H197" s="208">
        <v>471.8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135</v>
      </c>
      <c r="AU197" s="204" t="s">
        <v>79</v>
      </c>
      <c r="AV197" s="11" t="s">
        <v>79</v>
      </c>
      <c r="AW197" s="11" t="s">
        <v>35</v>
      </c>
      <c r="AX197" s="11" t="s">
        <v>71</v>
      </c>
      <c r="AY197" s="204" t="s">
        <v>125</v>
      </c>
    </row>
    <row r="198" spans="2:51" s="11" customFormat="1" ht="13.5">
      <c r="B198" s="193"/>
      <c r="C198" s="194"/>
      <c r="D198" s="205" t="s">
        <v>135</v>
      </c>
      <c r="E198" s="206" t="s">
        <v>20</v>
      </c>
      <c r="F198" s="207" t="s">
        <v>547</v>
      </c>
      <c r="G198" s="194"/>
      <c r="H198" s="208">
        <v>-119.78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135</v>
      </c>
      <c r="AU198" s="204" t="s">
        <v>79</v>
      </c>
      <c r="AV198" s="11" t="s">
        <v>79</v>
      </c>
      <c r="AW198" s="11" t="s">
        <v>35</v>
      </c>
      <c r="AX198" s="11" t="s">
        <v>71</v>
      </c>
      <c r="AY198" s="204" t="s">
        <v>125</v>
      </c>
    </row>
    <row r="199" spans="2:51" s="12" customFormat="1" ht="13.5">
      <c r="B199" s="209"/>
      <c r="C199" s="210"/>
      <c r="D199" s="195" t="s">
        <v>135</v>
      </c>
      <c r="E199" s="211" t="s">
        <v>20</v>
      </c>
      <c r="F199" s="212" t="s">
        <v>146</v>
      </c>
      <c r="G199" s="210"/>
      <c r="H199" s="213">
        <v>366.8</v>
      </c>
      <c r="I199" s="214"/>
      <c r="J199" s="210"/>
      <c r="K199" s="210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135</v>
      </c>
      <c r="AU199" s="219" t="s">
        <v>79</v>
      </c>
      <c r="AV199" s="12" t="s">
        <v>133</v>
      </c>
      <c r="AW199" s="12" t="s">
        <v>35</v>
      </c>
      <c r="AX199" s="12" t="s">
        <v>22</v>
      </c>
      <c r="AY199" s="219" t="s">
        <v>125</v>
      </c>
    </row>
    <row r="200" spans="2:65" s="1" customFormat="1" ht="22.5" customHeight="1">
      <c r="B200" s="33"/>
      <c r="C200" s="220" t="s">
        <v>548</v>
      </c>
      <c r="D200" s="220" t="s">
        <v>165</v>
      </c>
      <c r="E200" s="221" t="s">
        <v>371</v>
      </c>
      <c r="F200" s="222" t="s">
        <v>372</v>
      </c>
      <c r="G200" s="223" t="s">
        <v>139</v>
      </c>
      <c r="H200" s="224">
        <v>366.8</v>
      </c>
      <c r="I200" s="225"/>
      <c r="J200" s="226">
        <f>ROUND(I200*H200,2)</f>
        <v>0</v>
      </c>
      <c r="K200" s="222" t="s">
        <v>132</v>
      </c>
      <c r="L200" s="227"/>
      <c r="M200" s="228" t="s">
        <v>20</v>
      </c>
      <c r="N200" s="229" t="s">
        <v>42</v>
      </c>
      <c r="O200" s="34"/>
      <c r="P200" s="190">
        <f>O200*H200</f>
        <v>0</v>
      </c>
      <c r="Q200" s="190">
        <v>0.0002</v>
      </c>
      <c r="R200" s="190">
        <f>Q200*H200</f>
        <v>0.07336000000000001</v>
      </c>
      <c r="S200" s="190">
        <v>0</v>
      </c>
      <c r="T200" s="191">
        <f>S200*H200</f>
        <v>0</v>
      </c>
      <c r="AR200" s="16" t="s">
        <v>296</v>
      </c>
      <c r="AT200" s="16" t="s">
        <v>165</v>
      </c>
      <c r="AU200" s="16" t="s">
        <v>79</v>
      </c>
      <c r="AY200" s="16" t="s">
        <v>125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6" t="s">
        <v>22</v>
      </c>
      <c r="BK200" s="192">
        <f>ROUND(I200*H200,2)</f>
        <v>0</v>
      </c>
      <c r="BL200" s="16" t="s">
        <v>214</v>
      </c>
      <c r="BM200" s="16" t="s">
        <v>373</v>
      </c>
    </row>
    <row r="201" spans="2:65" s="1" customFormat="1" ht="22.5" customHeight="1">
      <c r="B201" s="33"/>
      <c r="C201" s="181" t="s">
        <v>549</v>
      </c>
      <c r="D201" s="181" t="s">
        <v>128</v>
      </c>
      <c r="E201" s="182" t="s">
        <v>375</v>
      </c>
      <c r="F201" s="183" t="s">
        <v>376</v>
      </c>
      <c r="G201" s="184" t="s">
        <v>234</v>
      </c>
      <c r="H201" s="185">
        <v>34.313</v>
      </c>
      <c r="I201" s="186"/>
      <c r="J201" s="187">
        <f>ROUND(I201*H201,2)</f>
        <v>0</v>
      </c>
      <c r="K201" s="183" t="s">
        <v>132</v>
      </c>
      <c r="L201" s="53"/>
      <c r="M201" s="188" t="s">
        <v>20</v>
      </c>
      <c r="N201" s="189" t="s">
        <v>42</v>
      </c>
      <c r="O201" s="34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AR201" s="16" t="s">
        <v>214</v>
      </c>
      <c r="AT201" s="16" t="s">
        <v>128</v>
      </c>
      <c r="AU201" s="16" t="s">
        <v>79</v>
      </c>
      <c r="AY201" s="16" t="s">
        <v>125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6" t="s">
        <v>22</v>
      </c>
      <c r="BK201" s="192">
        <f>ROUND(I201*H201,2)</f>
        <v>0</v>
      </c>
      <c r="BL201" s="16" t="s">
        <v>214</v>
      </c>
      <c r="BM201" s="16" t="s">
        <v>550</v>
      </c>
    </row>
    <row r="202" spans="2:63" s="10" customFormat="1" ht="29.85" customHeight="1">
      <c r="B202" s="164"/>
      <c r="C202" s="165"/>
      <c r="D202" s="178" t="s">
        <v>70</v>
      </c>
      <c r="E202" s="179" t="s">
        <v>551</v>
      </c>
      <c r="F202" s="179" t="s">
        <v>552</v>
      </c>
      <c r="G202" s="165"/>
      <c r="H202" s="165"/>
      <c r="I202" s="168"/>
      <c r="J202" s="180">
        <f>BK202</f>
        <v>0</v>
      </c>
      <c r="K202" s="165"/>
      <c r="L202" s="170"/>
      <c r="M202" s="171"/>
      <c r="N202" s="172"/>
      <c r="O202" s="172"/>
      <c r="P202" s="173">
        <f>SUM(P203:P207)</f>
        <v>0</v>
      </c>
      <c r="Q202" s="172"/>
      <c r="R202" s="173">
        <f>SUM(R203:R207)</f>
        <v>0.10233694</v>
      </c>
      <c r="S202" s="172"/>
      <c r="T202" s="174">
        <f>SUM(T203:T207)</f>
        <v>0</v>
      </c>
      <c r="AR202" s="175" t="s">
        <v>79</v>
      </c>
      <c r="AT202" s="176" t="s">
        <v>70</v>
      </c>
      <c r="AU202" s="176" t="s">
        <v>22</v>
      </c>
      <c r="AY202" s="175" t="s">
        <v>125</v>
      </c>
      <c r="BK202" s="177">
        <f>SUM(BK203:BK207)</f>
        <v>0</v>
      </c>
    </row>
    <row r="203" spans="2:65" s="1" customFormat="1" ht="22.5" customHeight="1">
      <c r="B203" s="33"/>
      <c r="C203" s="181" t="s">
        <v>553</v>
      </c>
      <c r="D203" s="181" t="s">
        <v>128</v>
      </c>
      <c r="E203" s="182" t="s">
        <v>554</v>
      </c>
      <c r="F203" s="183" t="s">
        <v>555</v>
      </c>
      <c r="G203" s="184" t="s">
        <v>131</v>
      </c>
      <c r="H203" s="185">
        <v>2.813</v>
      </c>
      <c r="I203" s="186"/>
      <c r="J203" s="187">
        <f>ROUND(I203*H203,2)</f>
        <v>0</v>
      </c>
      <c r="K203" s="183" t="s">
        <v>132</v>
      </c>
      <c r="L203" s="53"/>
      <c r="M203" s="188" t="s">
        <v>20</v>
      </c>
      <c r="N203" s="189" t="s">
        <v>42</v>
      </c>
      <c r="O203" s="34"/>
      <c r="P203" s="190">
        <f>O203*H203</f>
        <v>0</v>
      </c>
      <c r="Q203" s="190">
        <v>0.00038</v>
      </c>
      <c r="R203" s="190">
        <f>Q203*H203</f>
        <v>0.0010689400000000002</v>
      </c>
      <c r="S203" s="190">
        <v>0</v>
      </c>
      <c r="T203" s="191">
        <f>S203*H203</f>
        <v>0</v>
      </c>
      <c r="AR203" s="16" t="s">
        <v>214</v>
      </c>
      <c r="AT203" s="16" t="s">
        <v>128</v>
      </c>
      <c r="AU203" s="16" t="s">
        <v>79</v>
      </c>
      <c r="AY203" s="16" t="s">
        <v>125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6" t="s">
        <v>22</v>
      </c>
      <c r="BK203" s="192">
        <f>ROUND(I203*H203,2)</f>
        <v>0</v>
      </c>
      <c r="BL203" s="16" t="s">
        <v>214</v>
      </c>
      <c r="BM203" s="16" t="s">
        <v>556</v>
      </c>
    </row>
    <row r="204" spans="2:51" s="11" customFormat="1" ht="13.5">
      <c r="B204" s="193"/>
      <c r="C204" s="194"/>
      <c r="D204" s="195" t="s">
        <v>135</v>
      </c>
      <c r="E204" s="196" t="s">
        <v>20</v>
      </c>
      <c r="F204" s="197" t="s">
        <v>557</v>
      </c>
      <c r="G204" s="194"/>
      <c r="H204" s="198">
        <v>2.813</v>
      </c>
      <c r="I204" s="199"/>
      <c r="J204" s="194"/>
      <c r="K204" s="194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135</v>
      </c>
      <c r="AU204" s="204" t="s">
        <v>79</v>
      </c>
      <c r="AV204" s="11" t="s">
        <v>79</v>
      </c>
      <c r="AW204" s="11" t="s">
        <v>35</v>
      </c>
      <c r="AX204" s="11" t="s">
        <v>22</v>
      </c>
      <c r="AY204" s="204" t="s">
        <v>125</v>
      </c>
    </row>
    <row r="205" spans="2:65" s="1" customFormat="1" ht="22.5" customHeight="1">
      <c r="B205" s="33"/>
      <c r="C205" s="220" t="s">
        <v>558</v>
      </c>
      <c r="D205" s="220" t="s">
        <v>165</v>
      </c>
      <c r="E205" s="221" t="s">
        <v>559</v>
      </c>
      <c r="F205" s="222" t="s">
        <v>560</v>
      </c>
      <c r="G205" s="223" t="s">
        <v>131</v>
      </c>
      <c r="H205" s="224">
        <v>2.813</v>
      </c>
      <c r="I205" s="225"/>
      <c r="J205" s="226">
        <f>ROUND(I205*H205,2)</f>
        <v>0</v>
      </c>
      <c r="K205" s="222" t="s">
        <v>20</v>
      </c>
      <c r="L205" s="227"/>
      <c r="M205" s="228" t="s">
        <v>20</v>
      </c>
      <c r="N205" s="229" t="s">
        <v>42</v>
      </c>
      <c r="O205" s="34"/>
      <c r="P205" s="190">
        <f>O205*H205</f>
        <v>0</v>
      </c>
      <c r="Q205" s="190">
        <v>0.036</v>
      </c>
      <c r="R205" s="190">
        <f>Q205*H205</f>
        <v>0.101268</v>
      </c>
      <c r="S205" s="190">
        <v>0</v>
      </c>
      <c r="T205" s="191">
        <f>S205*H205</f>
        <v>0</v>
      </c>
      <c r="AR205" s="16" t="s">
        <v>296</v>
      </c>
      <c r="AT205" s="16" t="s">
        <v>165</v>
      </c>
      <c r="AU205" s="16" t="s">
        <v>79</v>
      </c>
      <c r="AY205" s="16" t="s">
        <v>125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6" t="s">
        <v>22</v>
      </c>
      <c r="BK205" s="192">
        <f>ROUND(I205*H205,2)</f>
        <v>0</v>
      </c>
      <c r="BL205" s="16" t="s">
        <v>214</v>
      </c>
      <c r="BM205" s="16" t="s">
        <v>561</v>
      </c>
    </row>
    <row r="206" spans="2:51" s="11" customFormat="1" ht="13.5">
      <c r="B206" s="193"/>
      <c r="C206" s="194"/>
      <c r="D206" s="195" t="s">
        <v>135</v>
      </c>
      <c r="E206" s="196" t="s">
        <v>20</v>
      </c>
      <c r="F206" s="197" t="s">
        <v>557</v>
      </c>
      <c r="G206" s="194"/>
      <c r="H206" s="198">
        <v>2.813</v>
      </c>
      <c r="I206" s="199"/>
      <c r="J206" s="194"/>
      <c r="K206" s="194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135</v>
      </c>
      <c r="AU206" s="204" t="s">
        <v>79</v>
      </c>
      <c r="AV206" s="11" t="s">
        <v>79</v>
      </c>
      <c r="AW206" s="11" t="s">
        <v>35</v>
      </c>
      <c r="AX206" s="11" t="s">
        <v>22</v>
      </c>
      <c r="AY206" s="204" t="s">
        <v>125</v>
      </c>
    </row>
    <row r="207" spans="2:65" s="1" customFormat="1" ht="22.5" customHeight="1">
      <c r="B207" s="33"/>
      <c r="C207" s="181" t="s">
        <v>562</v>
      </c>
      <c r="D207" s="181" t="s">
        <v>128</v>
      </c>
      <c r="E207" s="182" t="s">
        <v>563</v>
      </c>
      <c r="F207" s="183" t="s">
        <v>564</v>
      </c>
      <c r="G207" s="184" t="s">
        <v>234</v>
      </c>
      <c r="H207" s="185">
        <v>0.102</v>
      </c>
      <c r="I207" s="186"/>
      <c r="J207" s="187">
        <f>ROUND(I207*H207,2)</f>
        <v>0</v>
      </c>
      <c r="K207" s="183" t="s">
        <v>132</v>
      </c>
      <c r="L207" s="53"/>
      <c r="M207" s="188" t="s">
        <v>20</v>
      </c>
      <c r="N207" s="189" t="s">
        <v>42</v>
      </c>
      <c r="O207" s="34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AR207" s="16" t="s">
        <v>214</v>
      </c>
      <c r="AT207" s="16" t="s">
        <v>128</v>
      </c>
      <c r="AU207" s="16" t="s">
        <v>79</v>
      </c>
      <c r="AY207" s="16" t="s">
        <v>125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6" t="s">
        <v>22</v>
      </c>
      <c r="BK207" s="192">
        <f>ROUND(I207*H207,2)</f>
        <v>0</v>
      </c>
      <c r="BL207" s="16" t="s">
        <v>214</v>
      </c>
      <c r="BM207" s="16" t="s">
        <v>565</v>
      </c>
    </row>
    <row r="208" spans="2:63" s="10" customFormat="1" ht="29.85" customHeight="1">
      <c r="B208" s="164"/>
      <c r="C208" s="165"/>
      <c r="D208" s="178" t="s">
        <v>70</v>
      </c>
      <c r="E208" s="179" t="s">
        <v>566</v>
      </c>
      <c r="F208" s="179" t="s">
        <v>567</v>
      </c>
      <c r="G208" s="165"/>
      <c r="H208" s="165"/>
      <c r="I208" s="168"/>
      <c r="J208" s="180">
        <f>BK208</f>
        <v>0</v>
      </c>
      <c r="K208" s="165"/>
      <c r="L208" s="170"/>
      <c r="M208" s="171"/>
      <c r="N208" s="172"/>
      <c r="O208" s="172"/>
      <c r="P208" s="173">
        <f>SUM(P209:P214)</f>
        <v>0</v>
      </c>
      <c r="Q208" s="172"/>
      <c r="R208" s="173">
        <f>SUM(R209:R214)</f>
        <v>0.00259366</v>
      </c>
      <c r="S208" s="172"/>
      <c r="T208" s="174">
        <f>SUM(T209:T214)</f>
        <v>0</v>
      </c>
      <c r="AR208" s="175" t="s">
        <v>79</v>
      </c>
      <c r="AT208" s="176" t="s">
        <v>70</v>
      </c>
      <c r="AU208" s="176" t="s">
        <v>22</v>
      </c>
      <c r="AY208" s="175" t="s">
        <v>125</v>
      </c>
      <c r="BK208" s="177">
        <f>SUM(BK209:BK214)</f>
        <v>0</v>
      </c>
    </row>
    <row r="209" spans="2:65" s="1" customFormat="1" ht="22.5" customHeight="1">
      <c r="B209" s="33"/>
      <c r="C209" s="181" t="s">
        <v>568</v>
      </c>
      <c r="D209" s="181" t="s">
        <v>128</v>
      </c>
      <c r="E209" s="182" t="s">
        <v>569</v>
      </c>
      <c r="F209" s="183" t="s">
        <v>570</v>
      </c>
      <c r="G209" s="184" t="s">
        <v>131</v>
      </c>
      <c r="H209" s="185">
        <v>0.7</v>
      </c>
      <c r="I209" s="186"/>
      <c r="J209" s="187">
        <f>ROUND(I209*H209,2)</f>
        <v>0</v>
      </c>
      <c r="K209" s="183" t="s">
        <v>132</v>
      </c>
      <c r="L209" s="53"/>
      <c r="M209" s="188" t="s">
        <v>20</v>
      </c>
      <c r="N209" s="189" t="s">
        <v>42</v>
      </c>
      <c r="O209" s="34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AR209" s="16" t="s">
        <v>214</v>
      </c>
      <c r="AT209" s="16" t="s">
        <v>128</v>
      </c>
      <c r="AU209" s="16" t="s">
        <v>79</v>
      </c>
      <c r="AY209" s="16" t="s">
        <v>125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6" t="s">
        <v>22</v>
      </c>
      <c r="BK209" s="192">
        <f>ROUND(I209*H209,2)</f>
        <v>0</v>
      </c>
      <c r="BL209" s="16" t="s">
        <v>214</v>
      </c>
      <c r="BM209" s="16" t="s">
        <v>571</v>
      </c>
    </row>
    <row r="210" spans="2:51" s="11" customFormat="1" ht="13.5">
      <c r="B210" s="193"/>
      <c r="C210" s="194"/>
      <c r="D210" s="195" t="s">
        <v>135</v>
      </c>
      <c r="E210" s="196" t="s">
        <v>20</v>
      </c>
      <c r="F210" s="197" t="s">
        <v>572</v>
      </c>
      <c r="G210" s="194"/>
      <c r="H210" s="198">
        <v>0.7</v>
      </c>
      <c r="I210" s="199"/>
      <c r="J210" s="194"/>
      <c r="K210" s="194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135</v>
      </c>
      <c r="AU210" s="204" t="s">
        <v>79</v>
      </c>
      <c r="AV210" s="11" t="s">
        <v>79</v>
      </c>
      <c r="AW210" s="11" t="s">
        <v>35</v>
      </c>
      <c r="AX210" s="11" t="s">
        <v>22</v>
      </c>
      <c r="AY210" s="204" t="s">
        <v>125</v>
      </c>
    </row>
    <row r="211" spans="2:65" s="1" customFormat="1" ht="22.5" customHeight="1">
      <c r="B211" s="33"/>
      <c r="C211" s="181" t="s">
        <v>573</v>
      </c>
      <c r="D211" s="181" t="s">
        <v>128</v>
      </c>
      <c r="E211" s="182" t="s">
        <v>574</v>
      </c>
      <c r="F211" s="183" t="s">
        <v>575</v>
      </c>
      <c r="G211" s="184" t="s">
        <v>131</v>
      </c>
      <c r="H211" s="185">
        <v>6.326</v>
      </c>
      <c r="I211" s="186"/>
      <c r="J211" s="187">
        <f>ROUND(I211*H211,2)</f>
        <v>0</v>
      </c>
      <c r="K211" s="183" t="s">
        <v>132</v>
      </c>
      <c r="L211" s="53"/>
      <c r="M211" s="188" t="s">
        <v>20</v>
      </c>
      <c r="N211" s="189" t="s">
        <v>42</v>
      </c>
      <c r="O211" s="34"/>
      <c r="P211" s="190">
        <f>O211*H211</f>
        <v>0</v>
      </c>
      <c r="Q211" s="190">
        <v>0.00017</v>
      </c>
      <c r="R211" s="190">
        <f>Q211*H211</f>
        <v>0.0010754200000000001</v>
      </c>
      <c r="S211" s="190">
        <v>0</v>
      </c>
      <c r="T211" s="191">
        <f>S211*H211</f>
        <v>0</v>
      </c>
      <c r="AR211" s="16" t="s">
        <v>214</v>
      </c>
      <c r="AT211" s="16" t="s">
        <v>128</v>
      </c>
      <c r="AU211" s="16" t="s">
        <v>79</v>
      </c>
      <c r="AY211" s="16" t="s">
        <v>125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6" t="s">
        <v>22</v>
      </c>
      <c r="BK211" s="192">
        <f>ROUND(I211*H211,2)</f>
        <v>0</v>
      </c>
      <c r="BL211" s="16" t="s">
        <v>214</v>
      </c>
      <c r="BM211" s="16" t="s">
        <v>576</v>
      </c>
    </row>
    <row r="212" spans="2:51" s="11" customFormat="1" ht="13.5">
      <c r="B212" s="193"/>
      <c r="C212" s="194"/>
      <c r="D212" s="195" t="s">
        <v>135</v>
      </c>
      <c r="E212" s="196" t="s">
        <v>20</v>
      </c>
      <c r="F212" s="197" t="s">
        <v>577</v>
      </c>
      <c r="G212" s="194"/>
      <c r="H212" s="198">
        <v>6.326</v>
      </c>
      <c r="I212" s="199"/>
      <c r="J212" s="194"/>
      <c r="K212" s="194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135</v>
      </c>
      <c r="AU212" s="204" t="s">
        <v>79</v>
      </c>
      <c r="AV212" s="11" t="s">
        <v>79</v>
      </c>
      <c r="AW212" s="11" t="s">
        <v>35</v>
      </c>
      <c r="AX212" s="11" t="s">
        <v>22</v>
      </c>
      <c r="AY212" s="204" t="s">
        <v>125</v>
      </c>
    </row>
    <row r="213" spans="2:65" s="1" customFormat="1" ht="22.5" customHeight="1">
      <c r="B213" s="33"/>
      <c r="C213" s="181" t="s">
        <v>578</v>
      </c>
      <c r="D213" s="181" t="s">
        <v>128</v>
      </c>
      <c r="E213" s="182" t="s">
        <v>579</v>
      </c>
      <c r="F213" s="183" t="s">
        <v>580</v>
      </c>
      <c r="G213" s="184" t="s">
        <v>131</v>
      </c>
      <c r="H213" s="185">
        <v>6.326</v>
      </c>
      <c r="I213" s="186"/>
      <c r="J213" s="187">
        <f>ROUND(I213*H213,2)</f>
        <v>0</v>
      </c>
      <c r="K213" s="183" t="s">
        <v>132</v>
      </c>
      <c r="L213" s="53"/>
      <c r="M213" s="188" t="s">
        <v>20</v>
      </c>
      <c r="N213" s="189" t="s">
        <v>42</v>
      </c>
      <c r="O213" s="34"/>
      <c r="P213" s="190">
        <f>O213*H213</f>
        <v>0</v>
      </c>
      <c r="Q213" s="190">
        <v>0.00012</v>
      </c>
      <c r="R213" s="190">
        <f>Q213*H213</f>
        <v>0.00075912</v>
      </c>
      <c r="S213" s="190">
        <v>0</v>
      </c>
      <c r="T213" s="191">
        <f>S213*H213</f>
        <v>0</v>
      </c>
      <c r="AR213" s="16" t="s">
        <v>214</v>
      </c>
      <c r="AT213" s="16" t="s">
        <v>128</v>
      </c>
      <c r="AU213" s="16" t="s">
        <v>79</v>
      </c>
      <c r="AY213" s="16" t="s">
        <v>125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6" t="s">
        <v>22</v>
      </c>
      <c r="BK213" s="192">
        <f>ROUND(I213*H213,2)</f>
        <v>0</v>
      </c>
      <c r="BL213" s="16" t="s">
        <v>214</v>
      </c>
      <c r="BM213" s="16" t="s">
        <v>581</v>
      </c>
    </row>
    <row r="214" spans="2:65" s="1" customFormat="1" ht="22.5" customHeight="1">
      <c r="B214" s="33"/>
      <c r="C214" s="181" t="s">
        <v>582</v>
      </c>
      <c r="D214" s="181" t="s">
        <v>128</v>
      </c>
      <c r="E214" s="182" t="s">
        <v>583</v>
      </c>
      <c r="F214" s="183" t="s">
        <v>584</v>
      </c>
      <c r="G214" s="184" t="s">
        <v>131</v>
      </c>
      <c r="H214" s="185">
        <v>6.326</v>
      </c>
      <c r="I214" s="186"/>
      <c r="J214" s="187">
        <f>ROUND(I214*H214,2)</f>
        <v>0</v>
      </c>
      <c r="K214" s="183" t="s">
        <v>132</v>
      </c>
      <c r="L214" s="53"/>
      <c r="M214" s="188" t="s">
        <v>20</v>
      </c>
      <c r="N214" s="189" t="s">
        <v>42</v>
      </c>
      <c r="O214" s="34"/>
      <c r="P214" s="190">
        <f>O214*H214</f>
        <v>0</v>
      </c>
      <c r="Q214" s="190">
        <v>0.00012</v>
      </c>
      <c r="R214" s="190">
        <f>Q214*H214</f>
        <v>0.00075912</v>
      </c>
      <c r="S214" s="190">
        <v>0</v>
      </c>
      <c r="T214" s="191">
        <f>S214*H214</f>
        <v>0</v>
      </c>
      <c r="AR214" s="16" t="s">
        <v>214</v>
      </c>
      <c r="AT214" s="16" t="s">
        <v>128</v>
      </c>
      <c r="AU214" s="16" t="s">
        <v>79</v>
      </c>
      <c r="AY214" s="16" t="s">
        <v>125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6" t="s">
        <v>22</v>
      </c>
      <c r="BK214" s="192">
        <f>ROUND(I214*H214,2)</f>
        <v>0</v>
      </c>
      <c r="BL214" s="16" t="s">
        <v>214</v>
      </c>
      <c r="BM214" s="16" t="s">
        <v>585</v>
      </c>
    </row>
    <row r="215" spans="2:63" s="10" customFormat="1" ht="29.85" customHeight="1">
      <c r="B215" s="164"/>
      <c r="C215" s="165"/>
      <c r="D215" s="178" t="s">
        <v>70</v>
      </c>
      <c r="E215" s="179" t="s">
        <v>378</v>
      </c>
      <c r="F215" s="179" t="s">
        <v>379</v>
      </c>
      <c r="G215" s="165"/>
      <c r="H215" s="165"/>
      <c r="I215" s="168"/>
      <c r="J215" s="180">
        <f>BK215</f>
        <v>0</v>
      </c>
      <c r="K215" s="165"/>
      <c r="L215" s="170"/>
      <c r="M215" s="171"/>
      <c r="N215" s="172"/>
      <c r="O215" s="172"/>
      <c r="P215" s="173">
        <f>SUM(P216:P219)</f>
        <v>0</v>
      </c>
      <c r="Q215" s="172"/>
      <c r="R215" s="173">
        <f>SUM(R216:R219)</f>
        <v>2.7771120000000002</v>
      </c>
      <c r="S215" s="172"/>
      <c r="T215" s="174">
        <f>SUM(T216:T219)</f>
        <v>0.6673680000000001</v>
      </c>
      <c r="AR215" s="175" t="s">
        <v>79</v>
      </c>
      <c r="AT215" s="176" t="s">
        <v>70</v>
      </c>
      <c r="AU215" s="176" t="s">
        <v>22</v>
      </c>
      <c r="AY215" s="175" t="s">
        <v>125</v>
      </c>
      <c r="BK215" s="177">
        <f>SUM(BK216:BK219)</f>
        <v>0</v>
      </c>
    </row>
    <row r="216" spans="2:65" s="1" customFormat="1" ht="22.5" customHeight="1">
      <c r="B216" s="33"/>
      <c r="C216" s="181" t="s">
        <v>586</v>
      </c>
      <c r="D216" s="181" t="s">
        <v>128</v>
      </c>
      <c r="E216" s="182" t="s">
        <v>381</v>
      </c>
      <c r="F216" s="183" t="s">
        <v>382</v>
      </c>
      <c r="G216" s="184" t="s">
        <v>131</v>
      </c>
      <c r="H216" s="185">
        <v>2152.8</v>
      </c>
      <c r="I216" s="186"/>
      <c r="J216" s="187">
        <f>ROUND(I216*H216,2)</f>
        <v>0</v>
      </c>
      <c r="K216" s="183" t="s">
        <v>132</v>
      </c>
      <c r="L216" s="53"/>
      <c r="M216" s="188" t="s">
        <v>20</v>
      </c>
      <c r="N216" s="189" t="s">
        <v>42</v>
      </c>
      <c r="O216" s="34"/>
      <c r="P216" s="190">
        <f>O216*H216</f>
        <v>0</v>
      </c>
      <c r="Q216" s="190">
        <v>0.001</v>
      </c>
      <c r="R216" s="190">
        <f>Q216*H216</f>
        <v>2.1528</v>
      </c>
      <c r="S216" s="190">
        <v>0.00031</v>
      </c>
      <c r="T216" s="191">
        <f>S216*H216</f>
        <v>0.6673680000000001</v>
      </c>
      <c r="AR216" s="16" t="s">
        <v>214</v>
      </c>
      <c r="AT216" s="16" t="s">
        <v>128</v>
      </c>
      <c r="AU216" s="16" t="s">
        <v>79</v>
      </c>
      <c r="AY216" s="16" t="s">
        <v>125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6" t="s">
        <v>22</v>
      </c>
      <c r="BK216" s="192">
        <f>ROUND(I216*H216,2)</f>
        <v>0</v>
      </c>
      <c r="BL216" s="16" t="s">
        <v>214</v>
      </c>
      <c r="BM216" s="16" t="s">
        <v>383</v>
      </c>
    </row>
    <row r="217" spans="2:51" s="11" customFormat="1" ht="13.5">
      <c r="B217" s="193"/>
      <c r="C217" s="194"/>
      <c r="D217" s="195" t="s">
        <v>135</v>
      </c>
      <c r="E217" s="196" t="s">
        <v>20</v>
      </c>
      <c r="F217" s="197" t="s">
        <v>587</v>
      </c>
      <c r="G217" s="194"/>
      <c r="H217" s="198">
        <v>2152.8</v>
      </c>
      <c r="I217" s="199"/>
      <c r="J217" s="194"/>
      <c r="K217" s="194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135</v>
      </c>
      <c r="AU217" s="204" t="s">
        <v>79</v>
      </c>
      <c r="AV217" s="11" t="s">
        <v>79</v>
      </c>
      <c r="AW217" s="11" t="s">
        <v>35</v>
      </c>
      <c r="AX217" s="11" t="s">
        <v>22</v>
      </c>
      <c r="AY217" s="204" t="s">
        <v>125</v>
      </c>
    </row>
    <row r="218" spans="2:65" s="1" customFormat="1" ht="22.5" customHeight="1">
      <c r="B218" s="33"/>
      <c r="C218" s="181" t="s">
        <v>588</v>
      </c>
      <c r="D218" s="181" t="s">
        <v>128</v>
      </c>
      <c r="E218" s="182" t="s">
        <v>386</v>
      </c>
      <c r="F218" s="183" t="s">
        <v>387</v>
      </c>
      <c r="G218" s="184" t="s">
        <v>131</v>
      </c>
      <c r="H218" s="185">
        <v>2152.8</v>
      </c>
      <c r="I218" s="186"/>
      <c r="J218" s="187">
        <f>ROUND(I218*H218,2)</f>
        <v>0</v>
      </c>
      <c r="K218" s="183" t="s">
        <v>132</v>
      </c>
      <c r="L218" s="53"/>
      <c r="M218" s="188" t="s">
        <v>20</v>
      </c>
      <c r="N218" s="189" t="s">
        <v>42</v>
      </c>
      <c r="O218" s="34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AR218" s="16" t="s">
        <v>214</v>
      </c>
      <c r="AT218" s="16" t="s">
        <v>128</v>
      </c>
      <c r="AU218" s="16" t="s">
        <v>79</v>
      </c>
      <c r="AY218" s="16" t="s">
        <v>125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6" t="s">
        <v>22</v>
      </c>
      <c r="BK218" s="192">
        <f>ROUND(I218*H218,2)</f>
        <v>0</v>
      </c>
      <c r="BL218" s="16" t="s">
        <v>214</v>
      </c>
      <c r="BM218" s="16" t="s">
        <v>388</v>
      </c>
    </row>
    <row r="219" spans="2:65" s="1" customFormat="1" ht="31.5" customHeight="1">
      <c r="B219" s="33"/>
      <c r="C219" s="181" t="s">
        <v>589</v>
      </c>
      <c r="D219" s="181" t="s">
        <v>128</v>
      </c>
      <c r="E219" s="182" t="s">
        <v>390</v>
      </c>
      <c r="F219" s="183" t="s">
        <v>391</v>
      </c>
      <c r="G219" s="184" t="s">
        <v>131</v>
      </c>
      <c r="H219" s="185">
        <v>2152.8</v>
      </c>
      <c r="I219" s="186"/>
      <c r="J219" s="187">
        <f>ROUND(I219*H219,2)</f>
        <v>0</v>
      </c>
      <c r="K219" s="183" t="s">
        <v>132</v>
      </c>
      <c r="L219" s="53"/>
      <c r="M219" s="188" t="s">
        <v>20</v>
      </c>
      <c r="N219" s="189" t="s">
        <v>42</v>
      </c>
      <c r="O219" s="34"/>
      <c r="P219" s="190">
        <f>O219*H219</f>
        <v>0</v>
      </c>
      <c r="Q219" s="190">
        <v>0.00029</v>
      </c>
      <c r="R219" s="190">
        <f>Q219*H219</f>
        <v>0.6243120000000001</v>
      </c>
      <c r="S219" s="190">
        <v>0</v>
      </c>
      <c r="T219" s="191">
        <f>S219*H219</f>
        <v>0</v>
      </c>
      <c r="AR219" s="16" t="s">
        <v>214</v>
      </c>
      <c r="AT219" s="16" t="s">
        <v>128</v>
      </c>
      <c r="AU219" s="16" t="s">
        <v>79</v>
      </c>
      <c r="AY219" s="16" t="s">
        <v>125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6" t="s">
        <v>22</v>
      </c>
      <c r="BK219" s="192">
        <f>ROUND(I219*H219,2)</f>
        <v>0</v>
      </c>
      <c r="BL219" s="16" t="s">
        <v>214</v>
      </c>
      <c r="BM219" s="16" t="s">
        <v>392</v>
      </c>
    </row>
    <row r="220" spans="2:63" s="10" customFormat="1" ht="37.35" customHeight="1">
      <c r="B220" s="164"/>
      <c r="C220" s="165"/>
      <c r="D220" s="166" t="s">
        <v>70</v>
      </c>
      <c r="E220" s="167" t="s">
        <v>393</v>
      </c>
      <c r="F220" s="167" t="s">
        <v>394</v>
      </c>
      <c r="G220" s="165"/>
      <c r="H220" s="165"/>
      <c r="I220" s="168"/>
      <c r="J220" s="169">
        <f>BK220</f>
        <v>0</v>
      </c>
      <c r="K220" s="165"/>
      <c r="L220" s="170"/>
      <c r="M220" s="171"/>
      <c r="N220" s="172"/>
      <c r="O220" s="172"/>
      <c r="P220" s="173">
        <f>P221+P223+P225+P227</f>
        <v>0</v>
      </c>
      <c r="Q220" s="172"/>
      <c r="R220" s="173">
        <f>R221+R223+R225+R227</f>
        <v>0</v>
      </c>
      <c r="S220" s="172"/>
      <c r="T220" s="174">
        <f>T221+T223+T225+T227</f>
        <v>0</v>
      </c>
      <c r="AR220" s="175" t="s">
        <v>159</v>
      </c>
      <c r="AT220" s="176" t="s">
        <v>70</v>
      </c>
      <c r="AU220" s="176" t="s">
        <v>71</v>
      </c>
      <c r="AY220" s="175" t="s">
        <v>125</v>
      </c>
      <c r="BK220" s="177">
        <f>BK221+BK223+BK225+BK227</f>
        <v>0</v>
      </c>
    </row>
    <row r="221" spans="2:63" s="10" customFormat="1" ht="19.9" customHeight="1">
      <c r="B221" s="164"/>
      <c r="C221" s="165"/>
      <c r="D221" s="178" t="s">
        <v>70</v>
      </c>
      <c r="E221" s="179" t="s">
        <v>395</v>
      </c>
      <c r="F221" s="179" t="s">
        <v>396</v>
      </c>
      <c r="G221" s="165"/>
      <c r="H221" s="165"/>
      <c r="I221" s="168"/>
      <c r="J221" s="180">
        <f>BK221</f>
        <v>0</v>
      </c>
      <c r="K221" s="165"/>
      <c r="L221" s="170"/>
      <c r="M221" s="171"/>
      <c r="N221" s="172"/>
      <c r="O221" s="172"/>
      <c r="P221" s="173">
        <f>P222</f>
        <v>0</v>
      </c>
      <c r="Q221" s="172"/>
      <c r="R221" s="173">
        <f>R222</f>
        <v>0</v>
      </c>
      <c r="S221" s="172"/>
      <c r="T221" s="174">
        <f>T222</f>
        <v>0</v>
      </c>
      <c r="AR221" s="175" t="s">
        <v>159</v>
      </c>
      <c r="AT221" s="176" t="s">
        <v>70</v>
      </c>
      <c r="AU221" s="176" t="s">
        <v>22</v>
      </c>
      <c r="AY221" s="175" t="s">
        <v>125</v>
      </c>
      <c r="BK221" s="177">
        <f>BK222</f>
        <v>0</v>
      </c>
    </row>
    <row r="222" spans="2:65" s="1" customFormat="1" ht="22.5" customHeight="1">
      <c r="B222" s="33"/>
      <c r="C222" s="181" t="s">
        <v>590</v>
      </c>
      <c r="D222" s="181" t="s">
        <v>128</v>
      </c>
      <c r="E222" s="182" t="s">
        <v>398</v>
      </c>
      <c r="F222" s="183" t="s">
        <v>396</v>
      </c>
      <c r="G222" s="184" t="s">
        <v>399</v>
      </c>
      <c r="H222" s="185">
        <v>1</v>
      </c>
      <c r="I222" s="186"/>
      <c r="J222" s="187">
        <f>ROUND(I222*H222,2)</f>
        <v>0</v>
      </c>
      <c r="K222" s="183" t="s">
        <v>132</v>
      </c>
      <c r="L222" s="53"/>
      <c r="M222" s="188" t="s">
        <v>20</v>
      </c>
      <c r="N222" s="189" t="s">
        <v>42</v>
      </c>
      <c r="O222" s="34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AR222" s="16" t="s">
        <v>400</v>
      </c>
      <c r="AT222" s="16" t="s">
        <v>128</v>
      </c>
      <c r="AU222" s="16" t="s">
        <v>79</v>
      </c>
      <c r="AY222" s="16" t="s">
        <v>125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6" t="s">
        <v>22</v>
      </c>
      <c r="BK222" s="192">
        <f>ROUND(I222*H222,2)</f>
        <v>0</v>
      </c>
      <c r="BL222" s="16" t="s">
        <v>400</v>
      </c>
      <c r="BM222" s="16" t="s">
        <v>401</v>
      </c>
    </row>
    <row r="223" spans="2:63" s="10" customFormat="1" ht="29.85" customHeight="1">
      <c r="B223" s="164"/>
      <c r="C223" s="165"/>
      <c r="D223" s="178" t="s">
        <v>70</v>
      </c>
      <c r="E223" s="179" t="s">
        <v>402</v>
      </c>
      <c r="F223" s="179" t="s">
        <v>403</v>
      </c>
      <c r="G223" s="165"/>
      <c r="H223" s="165"/>
      <c r="I223" s="168"/>
      <c r="J223" s="180">
        <f>BK223</f>
        <v>0</v>
      </c>
      <c r="K223" s="165"/>
      <c r="L223" s="170"/>
      <c r="M223" s="171"/>
      <c r="N223" s="172"/>
      <c r="O223" s="172"/>
      <c r="P223" s="173">
        <f>P224</f>
        <v>0</v>
      </c>
      <c r="Q223" s="172"/>
      <c r="R223" s="173">
        <f>R224</f>
        <v>0</v>
      </c>
      <c r="S223" s="172"/>
      <c r="T223" s="174">
        <f>T224</f>
        <v>0</v>
      </c>
      <c r="AR223" s="175" t="s">
        <v>159</v>
      </c>
      <c r="AT223" s="176" t="s">
        <v>70</v>
      </c>
      <c r="AU223" s="176" t="s">
        <v>22</v>
      </c>
      <c r="AY223" s="175" t="s">
        <v>125</v>
      </c>
      <c r="BK223" s="177">
        <f>BK224</f>
        <v>0</v>
      </c>
    </row>
    <row r="224" spans="2:65" s="1" customFormat="1" ht="22.5" customHeight="1">
      <c r="B224" s="33"/>
      <c r="C224" s="181" t="s">
        <v>591</v>
      </c>
      <c r="D224" s="181" t="s">
        <v>128</v>
      </c>
      <c r="E224" s="182" t="s">
        <v>405</v>
      </c>
      <c r="F224" s="183" t="s">
        <v>403</v>
      </c>
      <c r="G224" s="184" t="s">
        <v>399</v>
      </c>
      <c r="H224" s="185">
        <v>1</v>
      </c>
      <c r="I224" s="186"/>
      <c r="J224" s="187">
        <f>ROUND(I224*H224,2)</f>
        <v>0</v>
      </c>
      <c r="K224" s="183" t="s">
        <v>132</v>
      </c>
      <c r="L224" s="53"/>
      <c r="M224" s="188" t="s">
        <v>20</v>
      </c>
      <c r="N224" s="189" t="s">
        <v>42</v>
      </c>
      <c r="O224" s="34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AR224" s="16" t="s">
        <v>400</v>
      </c>
      <c r="AT224" s="16" t="s">
        <v>128</v>
      </c>
      <c r="AU224" s="16" t="s">
        <v>79</v>
      </c>
      <c r="AY224" s="16" t="s">
        <v>125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6" t="s">
        <v>22</v>
      </c>
      <c r="BK224" s="192">
        <f>ROUND(I224*H224,2)</f>
        <v>0</v>
      </c>
      <c r="BL224" s="16" t="s">
        <v>400</v>
      </c>
      <c r="BM224" s="16" t="s">
        <v>406</v>
      </c>
    </row>
    <row r="225" spans="2:63" s="10" customFormat="1" ht="29.85" customHeight="1">
      <c r="B225" s="164"/>
      <c r="C225" s="165"/>
      <c r="D225" s="178" t="s">
        <v>70</v>
      </c>
      <c r="E225" s="179" t="s">
        <v>407</v>
      </c>
      <c r="F225" s="179" t="s">
        <v>408</v>
      </c>
      <c r="G225" s="165"/>
      <c r="H225" s="165"/>
      <c r="I225" s="168"/>
      <c r="J225" s="180">
        <f>BK225</f>
        <v>0</v>
      </c>
      <c r="K225" s="165"/>
      <c r="L225" s="170"/>
      <c r="M225" s="171"/>
      <c r="N225" s="172"/>
      <c r="O225" s="172"/>
      <c r="P225" s="173">
        <f>P226</f>
        <v>0</v>
      </c>
      <c r="Q225" s="172"/>
      <c r="R225" s="173">
        <f>R226</f>
        <v>0</v>
      </c>
      <c r="S225" s="172"/>
      <c r="T225" s="174">
        <f>T226</f>
        <v>0</v>
      </c>
      <c r="AR225" s="175" t="s">
        <v>159</v>
      </c>
      <c r="AT225" s="176" t="s">
        <v>70</v>
      </c>
      <c r="AU225" s="176" t="s">
        <v>22</v>
      </c>
      <c r="AY225" s="175" t="s">
        <v>125</v>
      </c>
      <c r="BK225" s="177">
        <f>BK226</f>
        <v>0</v>
      </c>
    </row>
    <row r="226" spans="2:65" s="1" customFormat="1" ht="22.5" customHeight="1">
      <c r="B226" s="33"/>
      <c r="C226" s="181" t="s">
        <v>592</v>
      </c>
      <c r="D226" s="181" t="s">
        <v>128</v>
      </c>
      <c r="E226" s="182" t="s">
        <v>410</v>
      </c>
      <c r="F226" s="183" t="s">
        <v>408</v>
      </c>
      <c r="G226" s="184" t="s">
        <v>399</v>
      </c>
      <c r="H226" s="185">
        <v>1</v>
      </c>
      <c r="I226" s="186"/>
      <c r="J226" s="187">
        <f>ROUND(I226*H226,2)</f>
        <v>0</v>
      </c>
      <c r="K226" s="183" t="s">
        <v>132</v>
      </c>
      <c r="L226" s="53"/>
      <c r="M226" s="188" t="s">
        <v>20</v>
      </c>
      <c r="N226" s="189" t="s">
        <v>42</v>
      </c>
      <c r="O226" s="34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AR226" s="16" t="s">
        <v>400</v>
      </c>
      <c r="AT226" s="16" t="s">
        <v>128</v>
      </c>
      <c r="AU226" s="16" t="s">
        <v>79</v>
      </c>
      <c r="AY226" s="16" t="s">
        <v>125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6" t="s">
        <v>22</v>
      </c>
      <c r="BK226" s="192">
        <f>ROUND(I226*H226,2)</f>
        <v>0</v>
      </c>
      <c r="BL226" s="16" t="s">
        <v>400</v>
      </c>
      <c r="BM226" s="16" t="s">
        <v>411</v>
      </c>
    </row>
    <row r="227" spans="2:63" s="10" customFormat="1" ht="29.85" customHeight="1">
      <c r="B227" s="164"/>
      <c r="C227" s="165"/>
      <c r="D227" s="178" t="s">
        <v>70</v>
      </c>
      <c r="E227" s="179" t="s">
        <v>412</v>
      </c>
      <c r="F227" s="179" t="s">
        <v>413</v>
      </c>
      <c r="G227" s="165"/>
      <c r="H227" s="165"/>
      <c r="I227" s="168"/>
      <c r="J227" s="180">
        <f>BK227</f>
        <v>0</v>
      </c>
      <c r="K227" s="165"/>
      <c r="L227" s="170"/>
      <c r="M227" s="171"/>
      <c r="N227" s="172"/>
      <c r="O227" s="172"/>
      <c r="P227" s="173">
        <f>P228</f>
        <v>0</v>
      </c>
      <c r="Q227" s="172"/>
      <c r="R227" s="173">
        <f>R228</f>
        <v>0</v>
      </c>
      <c r="S227" s="172"/>
      <c r="T227" s="174">
        <f>T228</f>
        <v>0</v>
      </c>
      <c r="AR227" s="175" t="s">
        <v>159</v>
      </c>
      <c r="AT227" s="176" t="s">
        <v>70</v>
      </c>
      <c r="AU227" s="176" t="s">
        <v>22</v>
      </c>
      <c r="AY227" s="175" t="s">
        <v>125</v>
      </c>
      <c r="BK227" s="177">
        <f>BK228</f>
        <v>0</v>
      </c>
    </row>
    <row r="228" spans="2:65" s="1" customFormat="1" ht="22.5" customHeight="1">
      <c r="B228" s="33"/>
      <c r="C228" s="181" t="s">
        <v>593</v>
      </c>
      <c r="D228" s="181" t="s">
        <v>128</v>
      </c>
      <c r="E228" s="182" t="s">
        <v>415</v>
      </c>
      <c r="F228" s="183" t="s">
        <v>416</v>
      </c>
      <c r="G228" s="184" t="s">
        <v>399</v>
      </c>
      <c r="H228" s="185">
        <v>1</v>
      </c>
      <c r="I228" s="186"/>
      <c r="J228" s="187">
        <f>ROUND(I228*H228,2)</f>
        <v>0</v>
      </c>
      <c r="K228" s="183" t="s">
        <v>132</v>
      </c>
      <c r="L228" s="53"/>
      <c r="M228" s="188" t="s">
        <v>20</v>
      </c>
      <c r="N228" s="234" t="s">
        <v>42</v>
      </c>
      <c r="O228" s="235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AR228" s="16" t="s">
        <v>400</v>
      </c>
      <c r="AT228" s="16" t="s">
        <v>128</v>
      </c>
      <c r="AU228" s="16" t="s">
        <v>79</v>
      </c>
      <c r="AY228" s="16" t="s">
        <v>125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6" t="s">
        <v>22</v>
      </c>
      <c r="BK228" s="192">
        <f>ROUND(I228*H228,2)</f>
        <v>0</v>
      </c>
      <c r="BL228" s="16" t="s">
        <v>400</v>
      </c>
      <c r="BM228" s="16" t="s">
        <v>417</v>
      </c>
    </row>
    <row r="229" spans="2:12" s="1" customFormat="1" ht="6.95" customHeight="1">
      <c r="B229" s="48"/>
      <c r="C229" s="49"/>
      <c r="D229" s="49"/>
      <c r="E229" s="49"/>
      <c r="F229" s="49"/>
      <c r="G229" s="49"/>
      <c r="H229" s="49"/>
      <c r="I229" s="127"/>
      <c r="J229" s="49"/>
      <c r="K229" s="49"/>
      <c r="L229" s="53"/>
    </row>
  </sheetData>
  <sheetProtection password="CC35" sheet="1" objects="1" scenarios="1" formatColumns="0" formatRows="0" sort="0" autoFilter="0"/>
  <autoFilter ref="C92:K92"/>
  <mergeCells count="9"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84"/>
      <c r="C1" s="284"/>
      <c r="D1" s="283" t="s">
        <v>1</v>
      </c>
      <c r="E1" s="284"/>
      <c r="F1" s="285" t="s">
        <v>731</v>
      </c>
      <c r="G1" s="289" t="s">
        <v>732</v>
      </c>
      <c r="H1" s="289"/>
      <c r="I1" s="290"/>
      <c r="J1" s="285" t="s">
        <v>733</v>
      </c>
      <c r="K1" s="283" t="s">
        <v>86</v>
      </c>
      <c r="L1" s="285" t="s">
        <v>734</v>
      </c>
      <c r="M1" s="285"/>
      <c r="N1" s="285"/>
      <c r="O1" s="285"/>
      <c r="P1" s="285"/>
      <c r="Q1" s="285"/>
      <c r="R1" s="285"/>
      <c r="S1" s="285"/>
      <c r="T1" s="285"/>
      <c r="U1" s="281"/>
      <c r="V1" s="28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79</v>
      </c>
    </row>
    <row r="4" spans="2:46" ht="36.95" customHeight="1">
      <c r="B4" s="20"/>
      <c r="C4" s="21"/>
      <c r="D4" s="22" t="s">
        <v>87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2:11" ht="13.5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2:11" ht="22.5" customHeight="1">
      <c r="B7" s="20"/>
      <c r="C7" s="21"/>
      <c r="D7" s="21"/>
      <c r="E7" s="277" t="str">
        <f>'Rekapitulace stavby'!K6</f>
        <v>Oprava a výměna oken Gymnázium Trutnov</v>
      </c>
      <c r="F7" s="243"/>
      <c r="G7" s="243"/>
      <c r="H7" s="243"/>
      <c r="I7" s="105"/>
      <c r="J7" s="21"/>
      <c r="K7" s="23"/>
    </row>
    <row r="8" spans="2:11" s="1" customFormat="1" ht="13.5">
      <c r="B8" s="33"/>
      <c r="C8" s="34"/>
      <c r="D8" s="29" t="s">
        <v>88</v>
      </c>
      <c r="E8" s="34"/>
      <c r="F8" s="34"/>
      <c r="G8" s="34"/>
      <c r="H8" s="34"/>
      <c r="I8" s="106"/>
      <c r="J8" s="34"/>
      <c r="K8" s="37"/>
    </row>
    <row r="9" spans="2:11" s="1" customFormat="1" ht="36.95" customHeight="1">
      <c r="B9" s="33"/>
      <c r="C9" s="34"/>
      <c r="D9" s="34"/>
      <c r="E9" s="278" t="s">
        <v>594</v>
      </c>
      <c r="F9" s="250"/>
      <c r="G9" s="250"/>
      <c r="H9" s="250"/>
      <c r="I9" s="106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106"/>
      <c r="J10" s="34"/>
      <c r="K10" s="37"/>
    </row>
    <row r="11" spans="2:11" s="1" customFormat="1" ht="14.4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7" t="s">
        <v>21</v>
      </c>
      <c r="J11" s="27" t="s">
        <v>20</v>
      </c>
      <c r="K11" s="37"/>
    </row>
    <row r="12" spans="2:11" s="1" customFormat="1" ht="14.4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107" t="s">
        <v>25</v>
      </c>
      <c r="J12" s="108" t="str">
        <f>'Rekapitulace stavby'!AN8</f>
        <v>26.3.2017</v>
      </c>
      <c r="K12" s="37"/>
    </row>
    <row r="13" spans="2:11" s="1" customFormat="1" ht="10.9" customHeight="1">
      <c r="B13" s="33"/>
      <c r="C13" s="34"/>
      <c r="D13" s="34"/>
      <c r="E13" s="34"/>
      <c r="F13" s="34"/>
      <c r="G13" s="34"/>
      <c r="H13" s="34"/>
      <c r="I13" s="106"/>
      <c r="J13" s="34"/>
      <c r="K13" s="37"/>
    </row>
    <row r="14" spans="2:11" s="1" customFormat="1" ht="14.45" customHeight="1">
      <c r="B14" s="33"/>
      <c r="C14" s="34"/>
      <c r="D14" s="29" t="s">
        <v>27</v>
      </c>
      <c r="E14" s="34"/>
      <c r="F14" s="34"/>
      <c r="G14" s="34"/>
      <c r="H14" s="34"/>
      <c r="I14" s="107" t="s">
        <v>28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29</v>
      </c>
      <c r="F15" s="34"/>
      <c r="G15" s="34"/>
      <c r="H15" s="34"/>
      <c r="I15" s="107" t="s">
        <v>30</v>
      </c>
      <c r="J15" s="27" t="s">
        <v>20</v>
      </c>
      <c r="K15" s="37"/>
    </row>
    <row r="16" spans="2:11" s="1" customFormat="1" ht="6.95" customHeight="1">
      <c r="B16" s="33"/>
      <c r="C16" s="34"/>
      <c r="D16" s="34"/>
      <c r="E16" s="34"/>
      <c r="F16" s="34"/>
      <c r="G16" s="34"/>
      <c r="H16" s="34"/>
      <c r="I16" s="106"/>
      <c r="J16" s="34"/>
      <c r="K16" s="37"/>
    </row>
    <row r="17" spans="2:11" s="1" customFormat="1" ht="14.45" customHeight="1">
      <c r="B17" s="33"/>
      <c r="C17" s="34"/>
      <c r="D17" s="29" t="s">
        <v>31</v>
      </c>
      <c r="E17" s="34"/>
      <c r="F17" s="34"/>
      <c r="G17" s="34"/>
      <c r="H17" s="34"/>
      <c r="I17" s="107" t="s">
        <v>28</v>
      </c>
      <c r="J17" s="27" t="str">
        <f>IF('Rekapitulace stavby'!AN13="Vyplň údaj","",IF('Rekapitulace stavby'!AN13="","",'Rekapitulace stavby'!AN13))</f>
        <v/>
      </c>
      <c r="K17" s="37"/>
    </row>
    <row r="18" spans="2:11" s="1" customFormat="1" ht="18" customHeight="1">
      <c r="B18" s="33"/>
      <c r="C18" s="34"/>
      <c r="D18" s="34"/>
      <c r="E18" s="27" t="str">
        <f>IF('Rekapitulace stavby'!E14="Vyplň údaj","",IF('Rekapitulace stavby'!E14="","",'Rekapitulace stavby'!E14))</f>
        <v/>
      </c>
      <c r="F18" s="34"/>
      <c r="G18" s="34"/>
      <c r="H18" s="34"/>
      <c r="I18" s="107" t="s">
        <v>30</v>
      </c>
      <c r="J18" s="27" t="str">
        <f>IF('Rekapitulace stavby'!AN14="Vyplň údaj","",IF('Rekapitulace stavby'!AN14="","",'Rekapitulace stavby'!AN14))</f>
        <v/>
      </c>
      <c r="K18" s="37"/>
    </row>
    <row r="19" spans="2:11" s="1" customFormat="1" ht="6.95" customHeight="1">
      <c r="B19" s="33"/>
      <c r="C19" s="34"/>
      <c r="D19" s="34"/>
      <c r="E19" s="34"/>
      <c r="F19" s="34"/>
      <c r="G19" s="34"/>
      <c r="H19" s="34"/>
      <c r="I19" s="106"/>
      <c r="J19" s="34"/>
      <c r="K19" s="37"/>
    </row>
    <row r="20" spans="2:11" s="1" customFormat="1" ht="14.45" customHeight="1">
      <c r="B20" s="33"/>
      <c r="C20" s="34"/>
      <c r="D20" s="29" t="s">
        <v>33</v>
      </c>
      <c r="E20" s="34"/>
      <c r="F20" s="34"/>
      <c r="G20" s="34"/>
      <c r="H20" s="34"/>
      <c r="I20" s="107" t="s">
        <v>28</v>
      </c>
      <c r="J20" s="27" t="str">
        <f>IF('Rekapitulace stavby'!AN16="","",'Rekapitulace stavby'!AN16)</f>
        <v/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107" t="s">
        <v>30</v>
      </c>
      <c r="J21" s="27" t="str">
        <f>IF('Rekapitulace stavby'!AN17="","",'Rekapitulace stavby'!AN17)</f>
        <v/>
      </c>
      <c r="K21" s="37"/>
    </row>
    <row r="22" spans="2:11" s="1" customFormat="1" ht="6.95" customHeight="1">
      <c r="B22" s="33"/>
      <c r="C22" s="34"/>
      <c r="D22" s="34"/>
      <c r="E22" s="34"/>
      <c r="F22" s="34"/>
      <c r="G22" s="34"/>
      <c r="H22" s="34"/>
      <c r="I22" s="106"/>
      <c r="J22" s="34"/>
      <c r="K22" s="37"/>
    </row>
    <row r="23" spans="2:11" s="1" customFormat="1" ht="14.45" customHeight="1">
      <c r="B23" s="33"/>
      <c r="C23" s="34"/>
      <c r="D23" s="29" t="s">
        <v>36</v>
      </c>
      <c r="E23" s="34"/>
      <c r="F23" s="34"/>
      <c r="G23" s="34"/>
      <c r="H23" s="34"/>
      <c r="I23" s="106"/>
      <c r="J23" s="34"/>
      <c r="K23" s="37"/>
    </row>
    <row r="24" spans="2:11" s="6" customFormat="1" ht="22.5" customHeight="1">
      <c r="B24" s="109"/>
      <c r="C24" s="110"/>
      <c r="D24" s="110"/>
      <c r="E24" s="246" t="s">
        <v>20</v>
      </c>
      <c r="F24" s="279"/>
      <c r="G24" s="279"/>
      <c r="H24" s="279"/>
      <c r="I24" s="111"/>
      <c r="J24" s="110"/>
      <c r="K24" s="112"/>
    </row>
    <row r="25" spans="2:11" s="1" customFormat="1" ht="6.95" customHeight="1">
      <c r="B25" s="33"/>
      <c r="C25" s="34"/>
      <c r="D25" s="34"/>
      <c r="E25" s="34"/>
      <c r="F25" s="34"/>
      <c r="G25" s="34"/>
      <c r="H25" s="34"/>
      <c r="I25" s="106"/>
      <c r="J25" s="34"/>
      <c r="K25" s="37"/>
    </row>
    <row r="26" spans="2:11" s="1" customFormat="1" ht="6.95" customHeight="1">
      <c r="B26" s="33"/>
      <c r="C26" s="34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3"/>
      <c r="C27" s="34"/>
      <c r="D27" s="115" t="s">
        <v>37</v>
      </c>
      <c r="E27" s="34"/>
      <c r="F27" s="34"/>
      <c r="G27" s="34"/>
      <c r="H27" s="34"/>
      <c r="I27" s="106"/>
      <c r="J27" s="116">
        <f>ROUND(J93,2)</f>
        <v>0</v>
      </c>
      <c r="K27" s="37"/>
    </row>
    <row r="28" spans="2:11" s="1" customFormat="1" ht="6.95" customHeight="1">
      <c r="B28" s="33"/>
      <c r="C28" s="34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3"/>
      <c r="C29" s="34"/>
      <c r="D29" s="34"/>
      <c r="E29" s="34"/>
      <c r="F29" s="38" t="s">
        <v>39</v>
      </c>
      <c r="G29" s="34"/>
      <c r="H29" s="34"/>
      <c r="I29" s="117" t="s">
        <v>38</v>
      </c>
      <c r="J29" s="38" t="s">
        <v>40</v>
      </c>
      <c r="K29" s="37"/>
    </row>
    <row r="30" spans="2:11" s="1" customFormat="1" ht="14.45" customHeight="1">
      <c r="B30" s="33"/>
      <c r="C30" s="34"/>
      <c r="D30" s="41" t="s">
        <v>41</v>
      </c>
      <c r="E30" s="41" t="s">
        <v>42</v>
      </c>
      <c r="F30" s="118">
        <f>ROUND(SUM(BE93:BE252),2)</f>
        <v>0</v>
      </c>
      <c r="G30" s="34"/>
      <c r="H30" s="34"/>
      <c r="I30" s="119">
        <v>0.21</v>
      </c>
      <c r="J30" s="118">
        <f>ROUND(ROUND((SUM(BE93:BE252)),2)*I30,2)</f>
        <v>0</v>
      </c>
      <c r="K30" s="37"/>
    </row>
    <row r="31" spans="2:11" s="1" customFormat="1" ht="14.45" customHeight="1">
      <c r="B31" s="33"/>
      <c r="C31" s="34"/>
      <c r="D31" s="34"/>
      <c r="E31" s="41" t="s">
        <v>43</v>
      </c>
      <c r="F31" s="118">
        <f>ROUND(SUM(BF93:BF252),2)</f>
        <v>0</v>
      </c>
      <c r="G31" s="34"/>
      <c r="H31" s="34"/>
      <c r="I31" s="119">
        <v>0.15</v>
      </c>
      <c r="J31" s="118">
        <f>ROUND(ROUND((SUM(BF93:BF252)),2)*I31,2)</f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44</v>
      </c>
      <c r="F32" s="118">
        <f>ROUND(SUM(BG93:BG252),2)</f>
        <v>0</v>
      </c>
      <c r="G32" s="34"/>
      <c r="H32" s="34"/>
      <c r="I32" s="119">
        <v>0.21</v>
      </c>
      <c r="J32" s="118">
        <v>0</v>
      </c>
      <c r="K32" s="37"/>
    </row>
    <row r="33" spans="2:11" s="1" customFormat="1" ht="14.45" customHeight="1" hidden="1">
      <c r="B33" s="33"/>
      <c r="C33" s="34"/>
      <c r="D33" s="34"/>
      <c r="E33" s="41" t="s">
        <v>45</v>
      </c>
      <c r="F33" s="118">
        <f>ROUND(SUM(BH93:BH252),2)</f>
        <v>0</v>
      </c>
      <c r="G33" s="34"/>
      <c r="H33" s="34"/>
      <c r="I33" s="119">
        <v>0.15</v>
      </c>
      <c r="J33" s="118">
        <v>0</v>
      </c>
      <c r="K33" s="37"/>
    </row>
    <row r="34" spans="2:11" s="1" customFormat="1" ht="14.45" customHeight="1" hidden="1">
      <c r="B34" s="33"/>
      <c r="C34" s="34"/>
      <c r="D34" s="34"/>
      <c r="E34" s="41" t="s">
        <v>46</v>
      </c>
      <c r="F34" s="118">
        <f>ROUND(SUM(BI93:BI252),2)</f>
        <v>0</v>
      </c>
      <c r="G34" s="34"/>
      <c r="H34" s="34"/>
      <c r="I34" s="119">
        <v>0</v>
      </c>
      <c r="J34" s="118">
        <v>0</v>
      </c>
      <c r="K34" s="37"/>
    </row>
    <row r="35" spans="2:11" s="1" customFormat="1" ht="6.95" customHeight="1">
      <c r="B35" s="33"/>
      <c r="C35" s="34"/>
      <c r="D35" s="34"/>
      <c r="E35" s="34"/>
      <c r="F35" s="34"/>
      <c r="G35" s="34"/>
      <c r="H35" s="34"/>
      <c r="I35" s="106"/>
      <c r="J35" s="34"/>
      <c r="K35" s="37"/>
    </row>
    <row r="36" spans="2:11" s="1" customFormat="1" ht="25.35" customHeight="1">
      <c r="B36" s="33"/>
      <c r="C36" s="120"/>
      <c r="D36" s="121" t="s">
        <v>47</v>
      </c>
      <c r="E36" s="72"/>
      <c r="F36" s="72"/>
      <c r="G36" s="122" t="s">
        <v>48</v>
      </c>
      <c r="H36" s="123" t="s">
        <v>49</v>
      </c>
      <c r="I36" s="124"/>
      <c r="J36" s="125">
        <f>SUM(J27:J34)</f>
        <v>0</v>
      </c>
      <c r="K36" s="126"/>
    </row>
    <row r="37" spans="2:11" s="1" customFormat="1" ht="14.45" customHeight="1">
      <c r="B37" s="48"/>
      <c r="C37" s="49"/>
      <c r="D37" s="49"/>
      <c r="E37" s="49"/>
      <c r="F37" s="49"/>
      <c r="G37" s="49"/>
      <c r="H37" s="49"/>
      <c r="I37" s="127"/>
      <c r="J37" s="49"/>
      <c r="K37" s="50"/>
    </row>
    <row r="41" spans="2:11" s="1" customFormat="1" ht="6.95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5" customHeight="1">
      <c r="B42" s="33"/>
      <c r="C42" s="22" t="s">
        <v>90</v>
      </c>
      <c r="D42" s="34"/>
      <c r="E42" s="34"/>
      <c r="F42" s="34"/>
      <c r="G42" s="34"/>
      <c r="H42" s="34"/>
      <c r="I42" s="106"/>
      <c r="J42" s="34"/>
      <c r="K42" s="37"/>
    </row>
    <row r="43" spans="2:11" s="1" customFormat="1" ht="6.95" customHeight="1">
      <c r="B43" s="33"/>
      <c r="C43" s="34"/>
      <c r="D43" s="34"/>
      <c r="E43" s="34"/>
      <c r="F43" s="34"/>
      <c r="G43" s="34"/>
      <c r="H43" s="34"/>
      <c r="I43" s="106"/>
      <c r="J43" s="34"/>
      <c r="K43" s="37"/>
    </row>
    <row r="44" spans="2:11" s="1" customFormat="1" ht="14.45" customHeight="1">
      <c r="B44" s="33"/>
      <c r="C44" s="29" t="s">
        <v>16</v>
      </c>
      <c r="D44" s="34"/>
      <c r="E44" s="34"/>
      <c r="F44" s="34"/>
      <c r="G44" s="34"/>
      <c r="H44" s="34"/>
      <c r="I44" s="106"/>
      <c r="J44" s="34"/>
      <c r="K44" s="37"/>
    </row>
    <row r="45" spans="2:11" s="1" customFormat="1" ht="22.5" customHeight="1">
      <c r="B45" s="33"/>
      <c r="C45" s="34"/>
      <c r="D45" s="34"/>
      <c r="E45" s="277" t="str">
        <f>E7</f>
        <v>Oprava a výměna oken Gymnázium Trutnov</v>
      </c>
      <c r="F45" s="250"/>
      <c r="G45" s="250"/>
      <c r="H45" s="250"/>
      <c r="I45" s="106"/>
      <c r="J45" s="34"/>
      <c r="K45" s="37"/>
    </row>
    <row r="46" spans="2:11" s="1" customFormat="1" ht="14.45" customHeight="1">
      <c r="B46" s="33"/>
      <c r="C46" s="29" t="s">
        <v>88</v>
      </c>
      <c r="D46" s="34"/>
      <c r="E46" s="34"/>
      <c r="F46" s="34"/>
      <c r="G46" s="34"/>
      <c r="H46" s="34"/>
      <c r="I46" s="106"/>
      <c r="J46" s="34"/>
      <c r="K46" s="37"/>
    </row>
    <row r="47" spans="2:11" s="1" customFormat="1" ht="23.25" customHeight="1">
      <c r="B47" s="33"/>
      <c r="C47" s="34"/>
      <c r="D47" s="34"/>
      <c r="E47" s="278" t="str">
        <f>E9</f>
        <v>1702003 - Etapa III.</v>
      </c>
      <c r="F47" s="250"/>
      <c r="G47" s="250"/>
      <c r="H47" s="250"/>
      <c r="I47" s="106"/>
      <c r="J47" s="34"/>
      <c r="K47" s="37"/>
    </row>
    <row r="48" spans="2:11" s="1" customFormat="1" ht="6.95" customHeight="1">
      <c r="B48" s="33"/>
      <c r="C48" s="34"/>
      <c r="D48" s="34"/>
      <c r="E48" s="34"/>
      <c r="F48" s="34"/>
      <c r="G48" s="34"/>
      <c r="H48" s="34"/>
      <c r="I48" s="106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Trutnov</v>
      </c>
      <c r="G49" s="34"/>
      <c r="H49" s="34"/>
      <c r="I49" s="107" t="s">
        <v>25</v>
      </c>
      <c r="J49" s="108" t="str">
        <f>IF(J12="","",J12)</f>
        <v>26.3.2017</v>
      </c>
      <c r="K49" s="37"/>
    </row>
    <row r="50" spans="2:11" s="1" customFormat="1" ht="6.95" customHeight="1">
      <c r="B50" s="33"/>
      <c r="C50" s="34"/>
      <c r="D50" s="34"/>
      <c r="E50" s="34"/>
      <c r="F50" s="34"/>
      <c r="G50" s="34"/>
      <c r="H50" s="34"/>
      <c r="I50" s="106"/>
      <c r="J50" s="34"/>
      <c r="K50" s="37"/>
    </row>
    <row r="51" spans="2:11" s="1" customFormat="1" ht="13.5">
      <c r="B51" s="33"/>
      <c r="C51" s="29" t="s">
        <v>27</v>
      </c>
      <c r="D51" s="34"/>
      <c r="E51" s="34"/>
      <c r="F51" s="27" t="str">
        <f>E15</f>
        <v>Gymnázium Trutnov</v>
      </c>
      <c r="G51" s="34"/>
      <c r="H51" s="34"/>
      <c r="I51" s="107" t="s">
        <v>33</v>
      </c>
      <c r="J51" s="27" t="str">
        <f>E21</f>
        <v xml:space="preserve"> </v>
      </c>
      <c r="K51" s="37"/>
    </row>
    <row r="52" spans="2:11" s="1" customFormat="1" ht="14.45" customHeight="1">
      <c r="B52" s="33"/>
      <c r="C52" s="29" t="s">
        <v>31</v>
      </c>
      <c r="D52" s="34"/>
      <c r="E52" s="34"/>
      <c r="F52" s="27" t="str">
        <f>IF(E18="","",E18)</f>
        <v/>
      </c>
      <c r="G52" s="34"/>
      <c r="H52" s="34"/>
      <c r="I52" s="106"/>
      <c r="J52" s="34"/>
      <c r="K52" s="37"/>
    </row>
    <row r="53" spans="2:11" s="1" customFormat="1" ht="10.35" customHeight="1">
      <c r="B53" s="33"/>
      <c r="C53" s="34"/>
      <c r="D53" s="34"/>
      <c r="E53" s="34"/>
      <c r="F53" s="34"/>
      <c r="G53" s="34"/>
      <c r="H53" s="34"/>
      <c r="I53" s="106"/>
      <c r="J53" s="34"/>
      <c r="K53" s="37"/>
    </row>
    <row r="54" spans="2:11" s="1" customFormat="1" ht="29.25" customHeight="1">
      <c r="B54" s="33"/>
      <c r="C54" s="132" t="s">
        <v>91</v>
      </c>
      <c r="D54" s="120"/>
      <c r="E54" s="120"/>
      <c r="F54" s="120"/>
      <c r="G54" s="120"/>
      <c r="H54" s="120"/>
      <c r="I54" s="133"/>
      <c r="J54" s="134" t="s">
        <v>92</v>
      </c>
      <c r="K54" s="135"/>
    </row>
    <row r="55" spans="2:11" s="1" customFormat="1" ht="10.35" customHeight="1">
      <c r="B55" s="33"/>
      <c r="C55" s="34"/>
      <c r="D55" s="34"/>
      <c r="E55" s="34"/>
      <c r="F55" s="34"/>
      <c r="G55" s="34"/>
      <c r="H55" s="34"/>
      <c r="I55" s="106"/>
      <c r="J55" s="34"/>
      <c r="K55" s="37"/>
    </row>
    <row r="56" spans="2:47" s="1" customFormat="1" ht="29.25" customHeight="1">
      <c r="B56" s="33"/>
      <c r="C56" s="136" t="s">
        <v>93</v>
      </c>
      <c r="D56" s="34"/>
      <c r="E56" s="34"/>
      <c r="F56" s="34"/>
      <c r="G56" s="34"/>
      <c r="H56" s="34"/>
      <c r="I56" s="106"/>
      <c r="J56" s="116">
        <f>J93</f>
        <v>0</v>
      </c>
      <c r="K56" s="37"/>
      <c r="AU56" s="16" t="s">
        <v>94</v>
      </c>
    </row>
    <row r="57" spans="2:11" s="7" customFormat="1" ht="24.95" customHeight="1">
      <c r="B57" s="137"/>
      <c r="C57" s="138"/>
      <c r="D57" s="139" t="s">
        <v>95</v>
      </c>
      <c r="E57" s="140"/>
      <c r="F57" s="140"/>
      <c r="G57" s="140"/>
      <c r="H57" s="140"/>
      <c r="I57" s="141"/>
      <c r="J57" s="142">
        <f>J94</f>
        <v>0</v>
      </c>
      <c r="K57" s="143"/>
    </row>
    <row r="58" spans="2:11" s="8" customFormat="1" ht="19.9" customHeight="1">
      <c r="B58" s="144"/>
      <c r="C58" s="145"/>
      <c r="D58" s="146" t="s">
        <v>419</v>
      </c>
      <c r="E58" s="147"/>
      <c r="F58" s="147"/>
      <c r="G58" s="147"/>
      <c r="H58" s="147"/>
      <c r="I58" s="148"/>
      <c r="J58" s="149">
        <f>J95</f>
        <v>0</v>
      </c>
      <c r="K58" s="150"/>
    </row>
    <row r="59" spans="2:11" s="8" customFormat="1" ht="19.9" customHeight="1">
      <c r="B59" s="144"/>
      <c r="C59" s="145"/>
      <c r="D59" s="146" t="s">
        <v>96</v>
      </c>
      <c r="E59" s="147"/>
      <c r="F59" s="147"/>
      <c r="G59" s="147"/>
      <c r="H59" s="147"/>
      <c r="I59" s="148"/>
      <c r="J59" s="149">
        <f>J100</f>
        <v>0</v>
      </c>
      <c r="K59" s="150"/>
    </row>
    <row r="60" spans="2:11" s="8" customFormat="1" ht="19.9" customHeight="1">
      <c r="B60" s="144"/>
      <c r="C60" s="145"/>
      <c r="D60" s="146" t="s">
        <v>97</v>
      </c>
      <c r="E60" s="147"/>
      <c r="F60" s="147"/>
      <c r="G60" s="147"/>
      <c r="H60" s="147"/>
      <c r="I60" s="148"/>
      <c r="J60" s="149">
        <f>J135</f>
        <v>0</v>
      </c>
      <c r="K60" s="150"/>
    </row>
    <row r="61" spans="2:11" s="8" customFormat="1" ht="19.9" customHeight="1">
      <c r="B61" s="144"/>
      <c r="C61" s="145"/>
      <c r="D61" s="146" t="s">
        <v>98</v>
      </c>
      <c r="E61" s="147"/>
      <c r="F61" s="147"/>
      <c r="G61" s="147"/>
      <c r="H61" s="147"/>
      <c r="I61" s="148"/>
      <c r="J61" s="149">
        <f>J159</f>
        <v>0</v>
      </c>
      <c r="K61" s="150"/>
    </row>
    <row r="62" spans="2:11" s="8" customFormat="1" ht="19.9" customHeight="1">
      <c r="B62" s="144"/>
      <c r="C62" s="145"/>
      <c r="D62" s="146" t="s">
        <v>99</v>
      </c>
      <c r="E62" s="147"/>
      <c r="F62" s="147"/>
      <c r="G62" s="147"/>
      <c r="H62" s="147"/>
      <c r="I62" s="148"/>
      <c r="J62" s="149">
        <f>J167</f>
        <v>0</v>
      </c>
      <c r="K62" s="150"/>
    </row>
    <row r="63" spans="2:11" s="7" customFormat="1" ht="24.95" customHeight="1">
      <c r="B63" s="137"/>
      <c r="C63" s="138"/>
      <c r="D63" s="139" t="s">
        <v>100</v>
      </c>
      <c r="E63" s="140"/>
      <c r="F63" s="140"/>
      <c r="G63" s="140"/>
      <c r="H63" s="140"/>
      <c r="I63" s="141"/>
      <c r="J63" s="142">
        <f>J169</f>
        <v>0</v>
      </c>
      <c r="K63" s="143"/>
    </row>
    <row r="64" spans="2:11" s="8" customFormat="1" ht="19.9" customHeight="1">
      <c r="B64" s="144"/>
      <c r="C64" s="145"/>
      <c r="D64" s="146" t="s">
        <v>101</v>
      </c>
      <c r="E64" s="147"/>
      <c r="F64" s="147"/>
      <c r="G64" s="147"/>
      <c r="H64" s="147"/>
      <c r="I64" s="148"/>
      <c r="J64" s="149">
        <f>J170</f>
        <v>0</v>
      </c>
      <c r="K64" s="150"/>
    </row>
    <row r="65" spans="2:11" s="8" customFormat="1" ht="19.9" customHeight="1">
      <c r="B65" s="144"/>
      <c r="C65" s="145"/>
      <c r="D65" s="146" t="s">
        <v>102</v>
      </c>
      <c r="E65" s="147"/>
      <c r="F65" s="147"/>
      <c r="G65" s="147"/>
      <c r="H65" s="147"/>
      <c r="I65" s="148"/>
      <c r="J65" s="149">
        <f>J179</f>
        <v>0</v>
      </c>
      <c r="K65" s="150"/>
    </row>
    <row r="66" spans="2:11" s="8" customFormat="1" ht="19.9" customHeight="1">
      <c r="B66" s="144"/>
      <c r="C66" s="145"/>
      <c r="D66" s="146" t="s">
        <v>420</v>
      </c>
      <c r="E66" s="147"/>
      <c r="F66" s="147"/>
      <c r="G66" s="147"/>
      <c r="H66" s="147"/>
      <c r="I66" s="148"/>
      <c r="J66" s="149">
        <f>J218</f>
        <v>0</v>
      </c>
      <c r="K66" s="150"/>
    </row>
    <row r="67" spans="2:11" s="8" customFormat="1" ht="19.9" customHeight="1">
      <c r="B67" s="144"/>
      <c r="C67" s="145"/>
      <c r="D67" s="146" t="s">
        <v>421</v>
      </c>
      <c r="E67" s="147"/>
      <c r="F67" s="147"/>
      <c r="G67" s="147"/>
      <c r="H67" s="147"/>
      <c r="I67" s="148"/>
      <c r="J67" s="149">
        <f>J226</f>
        <v>0</v>
      </c>
      <c r="K67" s="150"/>
    </row>
    <row r="68" spans="2:11" s="8" customFormat="1" ht="19.9" customHeight="1">
      <c r="B68" s="144"/>
      <c r="C68" s="145"/>
      <c r="D68" s="146" t="s">
        <v>103</v>
      </c>
      <c r="E68" s="147"/>
      <c r="F68" s="147"/>
      <c r="G68" s="147"/>
      <c r="H68" s="147"/>
      <c r="I68" s="148"/>
      <c r="J68" s="149">
        <f>J239</f>
        <v>0</v>
      </c>
      <c r="K68" s="150"/>
    </row>
    <row r="69" spans="2:11" s="7" customFormat="1" ht="24.95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J244</f>
        <v>0</v>
      </c>
      <c r="K69" s="143"/>
    </row>
    <row r="70" spans="2:11" s="8" customFormat="1" ht="19.9" customHeight="1">
      <c r="B70" s="144"/>
      <c r="C70" s="145"/>
      <c r="D70" s="146" t="s">
        <v>105</v>
      </c>
      <c r="E70" s="147"/>
      <c r="F70" s="147"/>
      <c r="G70" s="147"/>
      <c r="H70" s="147"/>
      <c r="I70" s="148"/>
      <c r="J70" s="149">
        <f>J245</f>
        <v>0</v>
      </c>
      <c r="K70" s="150"/>
    </row>
    <row r="71" spans="2:11" s="8" customFormat="1" ht="19.9" customHeight="1">
      <c r="B71" s="144"/>
      <c r="C71" s="145"/>
      <c r="D71" s="146" t="s">
        <v>106</v>
      </c>
      <c r="E71" s="147"/>
      <c r="F71" s="147"/>
      <c r="G71" s="147"/>
      <c r="H71" s="147"/>
      <c r="I71" s="148"/>
      <c r="J71" s="149">
        <f>J247</f>
        <v>0</v>
      </c>
      <c r="K71" s="150"/>
    </row>
    <row r="72" spans="2:11" s="8" customFormat="1" ht="19.9" customHeight="1">
      <c r="B72" s="144"/>
      <c r="C72" s="145"/>
      <c r="D72" s="146" t="s">
        <v>107</v>
      </c>
      <c r="E72" s="147"/>
      <c r="F72" s="147"/>
      <c r="G72" s="147"/>
      <c r="H72" s="147"/>
      <c r="I72" s="148"/>
      <c r="J72" s="149">
        <f>J249</f>
        <v>0</v>
      </c>
      <c r="K72" s="150"/>
    </row>
    <row r="73" spans="2:11" s="8" customFormat="1" ht="19.9" customHeight="1">
      <c r="B73" s="144"/>
      <c r="C73" s="145"/>
      <c r="D73" s="146" t="s">
        <v>108</v>
      </c>
      <c r="E73" s="147"/>
      <c r="F73" s="147"/>
      <c r="G73" s="147"/>
      <c r="H73" s="147"/>
      <c r="I73" s="148"/>
      <c r="J73" s="149">
        <f>J251</f>
        <v>0</v>
      </c>
      <c r="K73" s="150"/>
    </row>
    <row r="74" spans="2:11" s="1" customFormat="1" ht="21.75" customHeight="1">
      <c r="B74" s="33"/>
      <c r="C74" s="34"/>
      <c r="D74" s="34"/>
      <c r="E74" s="34"/>
      <c r="F74" s="34"/>
      <c r="G74" s="34"/>
      <c r="H74" s="34"/>
      <c r="I74" s="106"/>
      <c r="J74" s="34"/>
      <c r="K74" s="37"/>
    </row>
    <row r="75" spans="2:11" s="1" customFormat="1" ht="6.95" customHeight="1">
      <c r="B75" s="48"/>
      <c r="C75" s="49"/>
      <c r="D75" s="49"/>
      <c r="E75" s="49"/>
      <c r="F75" s="49"/>
      <c r="G75" s="49"/>
      <c r="H75" s="49"/>
      <c r="I75" s="127"/>
      <c r="J75" s="49"/>
      <c r="K75" s="50"/>
    </row>
    <row r="79" spans="2:12" s="1" customFormat="1" ht="6.95" customHeight="1">
      <c r="B79" s="51"/>
      <c r="C79" s="52"/>
      <c r="D79" s="52"/>
      <c r="E79" s="52"/>
      <c r="F79" s="52"/>
      <c r="G79" s="52"/>
      <c r="H79" s="52"/>
      <c r="I79" s="130"/>
      <c r="J79" s="52"/>
      <c r="K79" s="52"/>
      <c r="L79" s="53"/>
    </row>
    <row r="80" spans="2:12" s="1" customFormat="1" ht="36.95" customHeight="1">
      <c r="B80" s="33"/>
      <c r="C80" s="54" t="s">
        <v>109</v>
      </c>
      <c r="D80" s="55"/>
      <c r="E80" s="55"/>
      <c r="F80" s="55"/>
      <c r="G80" s="55"/>
      <c r="H80" s="55"/>
      <c r="I80" s="151"/>
      <c r="J80" s="55"/>
      <c r="K80" s="55"/>
      <c r="L80" s="53"/>
    </row>
    <row r="81" spans="2:12" s="1" customFormat="1" ht="6.95" customHeight="1">
      <c r="B81" s="33"/>
      <c r="C81" s="55"/>
      <c r="D81" s="55"/>
      <c r="E81" s="55"/>
      <c r="F81" s="55"/>
      <c r="G81" s="55"/>
      <c r="H81" s="55"/>
      <c r="I81" s="151"/>
      <c r="J81" s="55"/>
      <c r="K81" s="55"/>
      <c r="L81" s="53"/>
    </row>
    <row r="82" spans="2:12" s="1" customFormat="1" ht="14.45" customHeight="1">
      <c r="B82" s="33"/>
      <c r="C82" s="57" t="s">
        <v>16</v>
      </c>
      <c r="D82" s="55"/>
      <c r="E82" s="55"/>
      <c r="F82" s="55"/>
      <c r="G82" s="55"/>
      <c r="H82" s="55"/>
      <c r="I82" s="151"/>
      <c r="J82" s="55"/>
      <c r="K82" s="55"/>
      <c r="L82" s="53"/>
    </row>
    <row r="83" spans="2:12" s="1" customFormat="1" ht="22.5" customHeight="1">
      <c r="B83" s="33"/>
      <c r="C83" s="55"/>
      <c r="D83" s="55"/>
      <c r="E83" s="280" t="str">
        <f>E7</f>
        <v>Oprava a výměna oken Gymnázium Trutnov</v>
      </c>
      <c r="F83" s="261"/>
      <c r="G83" s="261"/>
      <c r="H83" s="261"/>
      <c r="I83" s="151"/>
      <c r="J83" s="55"/>
      <c r="K83" s="55"/>
      <c r="L83" s="53"/>
    </row>
    <row r="84" spans="2:12" s="1" customFormat="1" ht="14.45" customHeight="1">
      <c r="B84" s="33"/>
      <c r="C84" s="57" t="s">
        <v>88</v>
      </c>
      <c r="D84" s="55"/>
      <c r="E84" s="55"/>
      <c r="F84" s="55"/>
      <c r="G84" s="55"/>
      <c r="H84" s="55"/>
      <c r="I84" s="151"/>
      <c r="J84" s="55"/>
      <c r="K84" s="55"/>
      <c r="L84" s="53"/>
    </row>
    <row r="85" spans="2:12" s="1" customFormat="1" ht="23.25" customHeight="1">
      <c r="B85" s="33"/>
      <c r="C85" s="55"/>
      <c r="D85" s="55"/>
      <c r="E85" s="258" t="str">
        <f>E9</f>
        <v>1702003 - Etapa III.</v>
      </c>
      <c r="F85" s="261"/>
      <c r="G85" s="261"/>
      <c r="H85" s="261"/>
      <c r="I85" s="151"/>
      <c r="J85" s="55"/>
      <c r="K85" s="55"/>
      <c r="L85" s="53"/>
    </row>
    <row r="86" spans="2:12" s="1" customFormat="1" ht="6.95" customHeight="1">
      <c r="B86" s="33"/>
      <c r="C86" s="55"/>
      <c r="D86" s="55"/>
      <c r="E86" s="55"/>
      <c r="F86" s="55"/>
      <c r="G86" s="55"/>
      <c r="H86" s="55"/>
      <c r="I86" s="151"/>
      <c r="J86" s="55"/>
      <c r="K86" s="55"/>
      <c r="L86" s="53"/>
    </row>
    <row r="87" spans="2:12" s="1" customFormat="1" ht="18" customHeight="1">
      <c r="B87" s="33"/>
      <c r="C87" s="57" t="s">
        <v>23</v>
      </c>
      <c r="D87" s="55"/>
      <c r="E87" s="55"/>
      <c r="F87" s="152" t="str">
        <f>F12</f>
        <v>Trutnov</v>
      </c>
      <c r="G87" s="55"/>
      <c r="H87" s="55"/>
      <c r="I87" s="153" t="s">
        <v>25</v>
      </c>
      <c r="J87" s="65" t="str">
        <f>IF(J12="","",J12)</f>
        <v>26.3.2017</v>
      </c>
      <c r="K87" s="55"/>
      <c r="L87" s="53"/>
    </row>
    <row r="88" spans="2:12" s="1" customFormat="1" ht="6.95" customHeight="1">
      <c r="B88" s="33"/>
      <c r="C88" s="55"/>
      <c r="D88" s="55"/>
      <c r="E88" s="55"/>
      <c r="F88" s="55"/>
      <c r="G88" s="55"/>
      <c r="H88" s="55"/>
      <c r="I88" s="151"/>
      <c r="J88" s="55"/>
      <c r="K88" s="55"/>
      <c r="L88" s="53"/>
    </row>
    <row r="89" spans="2:12" s="1" customFormat="1" ht="13.5">
      <c r="B89" s="33"/>
      <c r="C89" s="57" t="s">
        <v>27</v>
      </c>
      <c r="D89" s="55"/>
      <c r="E89" s="55"/>
      <c r="F89" s="152" t="str">
        <f>E15</f>
        <v>Gymnázium Trutnov</v>
      </c>
      <c r="G89" s="55"/>
      <c r="H89" s="55"/>
      <c r="I89" s="153" t="s">
        <v>33</v>
      </c>
      <c r="J89" s="152" t="str">
        <f>E21</f>
        <v xml:space="preserve"> </v>
      </c>
      <c r="K89" s="55"/>
      <c r="L89" s="53"/>
    </row>
    <row r="90" spans="2:12" s="1" customFormat="1" ht="14.45" customHeight="1">
      <c r="B90" s="33"/>
      <c r="C90" s="57" t="s">
        <v>31</v>
      </c>
      <c r="D90" s="55"/>
      <c r="E90" s="55"/>
      <c r="F90" s="152" t="str">
        <f>IF(E18="","",E18)</f>
        <v/>
      </c>
      <c r="G90" s="55"/>
      <c r="H90" s="55"/>
      <c r="I90" s="151"/>
      <c r="J90" s="55"/>
      <c r="K90" s="55"/>
      <c r="L90" s="53"/>
    </row>
    <row r="91" spans="2:12" s="1" customFormat="1" ht="10.35" customHeight="1">
      <c r="B91" s="33"/>
      <c r="C91" s="55"/>
      <c r="D91" s="55"/>
      <c r="E91" s="55"/>
      <c r="F91" s="55"/>
      <c r="G91" s="55"/>
      <c r="H91" s="55"/>
      <c r="I91" s="151"/>
      <c r="J91" s="55"/>
      <c r="K91" s="55"/>
      <c r="L91" s="53"/>
    </row>
    <row r="92" spans="2:20" s="9" customFormat="1" ht="29.25" customHeight="1">
      <c r="B92" s="154"/>
      <c r="C92" s="155" t="s">
        <v>110</v>
      </c>
      <c r="D92" s="156" t="s">
        <v>56</v>
      </c>
      <c r="E92" s="156" t="s">
        <v>52</v>
      </c>
      <c r="F92" s="156" t="s">
        <v>111</v>
      </c>
      <c r="G92" s="156" t="s">
        <v>112</v>
      </c>
      <c r="H92" s="156" t="s">
        <v>113</v>
      </c>
      <c r="I92" s="157" t="s">
        <v>114</v>
      </c>
      <c r="J92" s="156" t="s">
        <v>92</v>
      </c>
      <c r="K92" s="158" t="s">
        <v>115</v>
      </c>
      <c r="L92" s="159"/>
      <c r="M92" s="74" t="s">
        <v>116</v>
      </c>
      <c r="N92" s="75" t="s">
        <v>41</v>
      </c>
      <c r="O92" s="75" t="s">
        <v>117</v>
      </c>
      <c r="P92" s="75" t="s">
        <v>118</v>
      </c>
      <c r="Q92" s="75" t="s">
        <v>119</v>
      </c>
      <c r="R92" s="75" t="s">
        <v>120</v>
      </c>
      <c r="S92" s="75" t="s">
        <v>121</v>
      </c>
      <c r="T92" s="76" t="s">
        <v>122</v>
      </c>
    </row>
    <row r="93" spans="2:63" s="1" customFormat="1" ht="29.25" customHeight="1">
      <c r="B93" s="33"/>
      <c r="C93" s="80" t="s">
        <v>93</v>
      </c>
      <c r="D93" s="55"/>
      <c r="E93" s="55"/>
      <c r="F93" s="55"/>
      <c r="G93" s="55"/>
      <c r="H93" s="55"/>
      <c r="I93" s="151"/>
      <c r="J93" s="160">
        <f>BK93</f>
        <v>0</v>
      </c>
      <c r="K93" s="55"/>
      <c r="L93" s="53"/>
      <c r="M93" s="77"/>
      <c r="N93" s="78"/>
      <c r="O93" s="78"/>
      <c r="P93" s="161">
        <f>P94+P169+P244</f>
        <v>0</v>
      </c>
      <c r="Q93" s="78"/>
      <c r="R93" s="161">
        <f>R94+R169+R244</f>
        <v>38.44946245</v>
      </c>
      <c r="S93" s="78"/>
      <c r="T93" s="162">
        <f>T94+T169+T244</f>
        <v>12.905195599999999</v>
      </c>
      <c r="AT93" s="16" t="s">
        <v>70</v>
      </c>
      <c r="AU93" s="16" t="s">
        <v>94</v>
      </c>
      <c r="BK93" s="163">
        <f>BK94+BK169+BK244</f>
        <v>0</v>
      </c>
    </row>
    <row r="94" spans="2:63" s="10" customFormat="1" ht="37.35" customHeight="1">
      <c r="B94" s="164"/>
      <c r="C94" s="165"/>
      <c r="D94" s="166" t="s">
        <v>70</v>
      </c>
      <c r="E94" s="167" t="s">
        <v>123</v>
      </c>
      <c r="F94" s="167" t="s">
        <v>124</v>
      </c>
      <c r="G94" s="165"/>
      <c r="H94" s="165"/>
      <c r="I94" s="168"/>
      <c r="J94" s="169">
        <f>BK94</f>
        <v>0</v>
      </c>
      <c r="K94" s="165"/>
      <c r="L94" s="170"/>
      <c r="M94" s="171"/>
      <c r="N94" s="172"/>
      <c r="O94" s="172"/>
      <c r="P94" s="173">
        <f>P95+P100+P135+P159+P167</f>
        <v>0</v>
      </c>
      <c r="Q94" s="172"/>
      <c r="R94" s="173">
        <f>R95+R100+R135+R159+R167</f>
        <v>19.81687528</v>
      </c>
      <c r="S94" s="172"/>
      <c r="T94" s="174">
        <f>T95+T100+T135+T159+T167</f>
        <v>8.484729</v>
      </c>
      <c r="AR94" s="175" t="s">
        <v>22</v>
      </c>
      <c r="AT94" s="176" t="s">
        <v>70</v>
      </c>
      <c r="AU94" s="176" t="s">
        <v>71</v>
      </c>
      <c r="AY94" s="175" t="s">
        <v>125</v>
      </c>
      <c r="BK94" s="177">
        <f>BK95+BK100+BK135+BK159+BK167</f>
        <v>0</v>
      </c>
    </row>
    <row r="95" spans="2:63" s="10" customFormat="1" ht="19.9" customHeight="1">
      <c r="B95" s="164"/>
      <c r="C95" s="165"/>
      <c r="D95" s="178" t="s">
        <v>70</v>
      </c>
      <c r="E95" s="179" t="s">
        <v>147</v>
      </c>
      <c r="F95" s="179" t="s">
        <v>422</v>
      </c>
      <c r="G95" s="165"/>
      <c r="H95" s="165"/>
      <c r="I95" s="168"/>
      <c r="J95" s="180">
        <f>BK95</f>
        <v>0</v>
      </c>
      <c r="K95" s="165"/>
      <c r="L95" s="170"/>
      <c r="M95" s="171"/>
      <c r="N95" s="172"/>
      <c r="O95" s="172"/>
      <c r="P95" s="173">
        <f>SUM(P96:P99)</f>
        <v>0</v>
      </c>
      <c r="Q95" s="172"/>
      <c r="R95" s="173">
        <f>SUM(R96:R99)</f>
        <v>12.69191738</v>
      </c>
      <c r="S95" s="172"/>
      <c r="T95" s="174">
        <f>SUM(T96:T99)</f>
        <v>0</v>
      </c>
      <c r="AR95" s="175" t="s">
        <v>22</v>
      </c>
      <c r="AT95" s="176" t="s">
        <v>70</v>
      </c>
      <c r="AU95" s="176" t="s">
        <v>22</v>
      </c>
      <c r="AY95" s="175" t="s">
        <v>125</v>
      </c>
      <c r="BK95" s="177">
        <f>SUM(BK96:BK99)</f>
        <v>0</v>
      </c>
    </row>
    <row r="96" spans="2:65" s="1" customFormat="1" ht="22.5" customHeight="1">
      <c r="B96" s="33"/>
      <c r="C96" s="181" t="s">
        <v>22</v>
      </c>
      <c r="D96" s="181" t="s">
        <v>128</v>
      </c>
      <c r="E96" s="182" t="s">
        <v>595</v>
      </c>
      <c r="F96" s="183" t="s">
        <v>596</v>
      </c>
      <c r="G96" s="184" t="s">
        <v>168</v>
      </c>
      <c r="H96" s="185">
        <v>4.943</v>
      </c>
      <c r="I96" s="186"/>
      <c r="J96" s="187">
        <f>ROUND(I96*H96,2)</f>
        <v>0</v>
      </c>
      <c r="K96" s="183" t="s">
        <v>132</v>
      </c>
      <c r="L96" s="53"/>
      <c r="M96" s="188" t="s">
        <v>20</v>
      </c>
      <c r="N96" s="189" t="s">
        <v>42</v>
      </c>
      <c r="O96" s="34"/>
      <c r="P96" s="190">
        <f>O96*H96</f>
        <v>0</v>
      </c>
      <c r="Q96" s="190">
        <v>1.8775</v>
      </c>
      <c r="R96" s="190">
        <f>Q96*H96</f>
        <v>9.2804825</v>
      </c>
      <c r="S96" s="190">
        <v>0</v>
      </c>
      <c r="T96" s="191">
        <f>S96*H96</f>
        <v>0</v>
      </c>
      <c r="AR96" s="16" t="s">
        <v>133</v>
      </c>
      <c r="AT96" s="16" t="s">
        <v>128</v>
      </c>
      <c r="AU96" s="16" t="s">
        <v>79</v>
      </c>
      <c r="AY96" s="16" t="s">
        <v>125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6" t="s">
        <v>22</v>
      </c>
      <c r="BK96" s="192">
        <f>ROUND(I96*H96,2)</f>
        <v>0</v>
      </c>
      <c r="BL96" s="16" t="s">
        <v>133</v>
      </c>
      <c r="BM96" s="16" t="s">
        <v>597</v>
      </c>
    </row>
    <row r="97" spans="2:51" s="11" customFormat="1" ht="13.5">
      <c r="B97" s="193"/>
      <c r="C97" s="194"/>
      <c r="D97" s="195" t="s">
        <v>135</v>
      </c>
      <c r="E97" s="196" t="s">
        <v>20</v>
      </c>
      <c r="F97" s="197" t="s">
        <v>598</v>
      </c>
      <c r="G97" s="194"/>
      <c r="H97" s="198">
        <v>4.943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135</v>
      </c>
      <c r="AU97" s="204" t="s">
        <v>79</v>
      </c>
      <c r="AV97" s="11" t="s">
        <v>79</v>
      </c>
      <c r="AW97" s="11" t="s">
        <v>35</v>
      </c>
      <c r="AX97" s="11" t="s">
        <v>22</v>
      </c>
      <c r="AY97" s="204" t="s">
        <v>125</v>
      </c>
    </row>
    <row r="98" spans="2:65" s="1" customFormat="1" ht="22.5" customHeight="1">
      <c r="B98" s="33"/>
      <c r="C98" s="181" t="s">
        <v>79</v>
      </c>
      <c r="D98" s="181" t="s">
        <v>128</v>
      </c>
      <c r="E98" s="182" t="s">
        <v>423</v>
      </c>
      <c r="F98" s="183" t="s">
        <v>424</v>
      </c>
      <c r="G98" s="184" t="s">
        <v>168</v>
      </c>
      <c r="H98" s="185">
        <v>1.904</v>
      </c>
      <c r="I98" s="186"/>
      <c r="J98" s="187">
        <f>ROUND(I98*H98,2)</f>
        <v>0</v>
      </c>
      <c r="K98" s="183" t="s">
        <v>132</v>
      </c>
      <c r="L98" s="53"/>
      <c r="M98" s="188" t="s">
        <v>20</v>
      </c>
      <c r="N98" s="189" t="s">
        <v>42</v>
      </c>
      <c r="O98" s="34"/>
      <c r="P98" s="190">
        <f>O98*H98</f>
        <v>0</v>
      </c>
      <c r="Q98" s="190">
        <v>1.79172</v>
      </c>
      <c r="R98" s="190">
        <f>Q98*H98</f>
        <v>3.41143488</v>
      </c>
      <c r="S98" s="190">
        <v>0</v>
      </c>
      <c r="T98" s="191">
        <f>S98*H98</f>
        <v>0</v>
      </c>
      <c r="AR98" s="16" t="s">
        <v>133</v>
      </c>
      <c r="AT98" s="16" t="s">
        <v>128</v>
      </c>
      <c r="AU98" s="16" t="s">
        <v>79</v>
      </c>
      <c r="AY98" s="16" t="s">
        <v>125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6" t="s">
        <v>22</v>
      </c>
      <c r="BK98" s="192">
        <f>ROUND(I98*H98,2)</f>
        <v>0</v>
      </c>
      <c r="BL98" s="16" t="s">
        <v>133</v>
      </c>
      <c r="BM98" s="16" t="s">
        <v>599</v>
      </c>
    </row>
    <row r="99" spans="2:51" s="11" customFormat="1" ht="13.5">
      <c r="B99" s="193"/>
      <c r="C99" s="194"/>
      <c r="D99" s="205" t="s">
        <v>135</v>
      </c>
      <c r="E99" s="206" t="s">
        <v>20</v>
      </c>
      <c r="F99" s="207" t="s">
        <v>600</v>
      </c>
      <c r="G99" s="194"/>
      <c r="H99" s="208">
        <v>1.904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135</v>
      </c>
      <c r="AU99" s="204" t="s">
        <v>79</v>
      </c>
      <c r="AV99" s="11" t="s">
        <v>79</v>
      </c>
      <c r="AW99" s="11" t="s">
        <v>35</v>
      </c>
      <c r="AX99" s="11" t="s">
        <v>22</v>
      </c>
      <c r="AY99" s="204" t="s">
        <v>125</v>
      </c>
    </row>
    <row r="100" spans="2:63" s="10" customFormat="1" ht="29.85" customHeight="1">
      <c r="B100" s="164"/>
      <c r="C100" s="165"/>
      <c r="D100" s="178" t="s">
        <v>70</v>
      </c>
      <c r="E100" s="179" t="s">
        <v>126</v>
      </c>
      <c r="F100" s="179" t="s">
        <v>127</v>
      </c>
      <c r="G100" s="165"/>
      <c r="H100" s="165"/>
      <c r="I100" s="168"/>
      <c r="J100" s="180">
        <f>BK100</f>
        <v>0</v>
      </c>
      <c r="K100" s="165"/>
      <c r="L100" s="170"/>
      <c r="M100" s="171"/>
      <c r="N100" s="172"/>
      <c r="O100" s="172"/>
      <c r="P100" s="173">
        <f>SUM(P101:P134)</f>
        <v>0</v>
      </c>
      <c r="Q100" s="172"/>
      <c r="R100" s="173">
        <f>SUM(R101:R134)</f>
        <v>7.0775979</v>
      </c>
      <c r="S100" s="172"/>
      <c r="T100" s="174">
        <f>SUM(T101:T134)</f>
        <v>0</v>
      </c>
      <c r="AR100" s="175" t="s">
        <v>22</v>
      </c>
      <c r="AT100" s="176" t="s">
        <v>70</v>
      </c>
      <c r="AU100" s="176" t="s">
        <v>22</v>
      </c>
      <c r="AY100" s="175" t="s">
        <v>125</v>
      </c>
      <c r="BK100" s="177">
        <f>SUM(BK101:BK134)</f>
        <v>0</v>
      </c>
    </row>
    <row r="101" spans="2:65" s="1" customFormat="1" ht="22.5" customHeight="1">
      <c r="B101" s="33"/>
      <c r="C101" s="181" t="s">
        <v>147</v>
      </c>
      <c r="D101" s="181" t="s">
        <v>128</v>
      </c>
      <c r="E101" s="182" t="s">
        <v>129</v>
      </c>
      <c r="F101" s="183" t="s">
        <v>130</v>
      </c>
      <c r="G101" s="184" t="s">
        <v>131</v>
      </c>
      <c r="H101" s="185">
        <v>50.266</v>
      </c>
      <c r="I101" s="186"/>
      <c r="J101" s="187">
        <f>ROUND(I101*H101,2)</f>
        <v>0</v>
      </c>
      <c r="K101" s="183" t="s">
        <v>132</v>
      </c>
      <c r="L101" s="53"/>
      <c r="M101" s="188" t="s">
        <v>20</v>
      </c>
      <c r="N101" s="189" t="s">
        <v>42</v>
      </c>
      <c r="O101" s="34"/>
      <c r="P101" s="190">
        <f>O101*H101</f>
        <v>0</v>
      </c>
      <c r="Q101" s="190">
        <v>0.03358</v>
      </c>
      <c r="R101" s="190">
        <f>Q101*H101</f>
        <v>1.6879322799999998</v>
      </c>
      <c r="S101" s="190">
        <v>0</v>
      </c>
      <c r="T101" s="191">
        <f>S101*H101</f>
        <v>0</v>
      </c>
      <c r="AR101" s="16" t="s">
        <v>133</v>
      </c>
      <c r="AT101" s="16" t="s">
        <v>128</v>
      </c>
      <c r="AU101" s="16" t="s">
        <v>79</v>
      </c>
      <c r="AY101" s="16" t="s">
        <v>125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6" t="s">
        <v>22</v>
      </c>
      <c r="BK101" s="192">
        <f>ROUND(I101*H101,2)</f>
        <v>0</v>
      </c>
      <c r="BL101" s="16" t="s">
        <v>133</v>
      </c>
      <c r="BM101" s="16" t="s">
        <v>134</v>
      </c>
    </row>
    <row r="102" spans="2:51" s="11" customFormat="1" ht="13.5">
      <c r="B102" s="193"/>
      <c r="C102" s="194"/>
      <c r="D102" s="205" t="s">
        <v>135</v>
      </c>
      <c r="E102" s="206" t="s">
        <v>20</v>
      </c>
      <c r="F102" s="207" t="s">
        <v>601</v>
      </c>
      <c r="G102" s="194"/>
      <c r="H102" s="208">
        <v>33.346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135</v>
      </c>
      <c r="AU102" s="204" t="s">
        <v>79</v>
      </c>
      <c r="AV102" s="11" t="s">
        <v>79</v>
      </c>
      <c r="AW102" s="11" t="s">
        <v>35</v>
      </c>
      <c r="AX102" s="11" t="s">
        <v>71</v>
      </c>
      <c r="AY102" s="204" t="s">
        <v>125</v>
      </c>
    </row>
    <row r="103" spans="2:51" s="11" customFormat="1" ht="13.5">
      <c r="B103" s="193"/>
      <c r="C103" s="194"/>
      <c r="D103" s="205" t="s">
        <v>135</v>
      </c>
      <c r="E103" s="206" t="s">
        <v>20</v>
      </c>
      <c r="F103" s="207" t="s">
        <v>602</v>
      </c>
      <c r="G103" s="194"/>
      <c r="H103" s="208">
        <v>16.92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135</v>
      </c>
      <c r="AU103" s="204" t="s">
        <v>79</v>
      </c>
      <c r="AV103" s="11" t="s">
        <v>79</v>
      </c>
      <c r="AW103" s="11" t="s">
        <v>35</v>
      </c>
      <c r="AX103" s="11" t="s">
        <v>71</v>
      </c>
      <c r="AY103" s="204" t="s">
        <v>125</v>
      </c>
    </row>
    <row r="104" spans="2:51" s="12" customFormat="1" ht="13.5">
      <c r="B104" s="209"/>
      <c r="C104" s="210"/>
      <c r="D104" s="195" t="s">
        <v>135</v>
      </c>
      <c r="E104" s="211" t="s">
        <v>20</v>
      </c>
      <c r="F104" s="212" t="s">
        <v>146</v>
      </c>
      <c r="G104" s="210"/>
      <c r="H104" s="213">
        <v>50.266</v>
      </c>
      <c r="I104" s="214"/>
      <c r="J104" s="210"/>
      <c r="K104" s="210"/>
      <c r="L104" s="215"/>
      <c r="M104" s="216"/>
      <c r="N104" s="217"/>
      <c r="O104" s="217"/>
      <c r="P104" s="217"/>
      <c r="Q104" s="217"/>
      <c r="R104" s="217"/>
      <c r="S104" s="217"/>
      <c r="T104" s="218"/>
      <c r="AT104" s="219" t="s">
        <v>135</v>
      </c>
      <c r="AU104" s="219" t="s">
        <v>79</v>
      </c>
      <c r="AV104" s="12" t="s">
        <v>133</v>
      </c>
      <c r="AW104" s="12" t="s">
        <v>35</v>
      </c>
      <c r="AX104" s="12" t="s">
        <v>22</v>
      </c>
      <c r="AY104" s="219" t="s">
        <v>125</v>
      </c>
    </row>
    <row r="105" spans="2:65" s="1" customFormat="1" ht="31.5" customHeight="1">
      <c r="B105" s="33"/>
      <c r="C105" s="181" t="s">
        <v>133</v>
      </c>
      <c r="D105" s="181" t="s">
        <v>128</v>
      </c>
      <c r="E105" s="182" t="s">
        <v>137</v>
      </c>
      <c r="F105" s="183" t="s">
        <v>138</v>
      </c>
      <c r="G105" s="184" t="s">
        <v>139</v>
      </c>
      <c r="H105" s="185">
        <v>589.16</v>
      </c>
      <c r="I105" s="186"/>
      <c r="J105" s="187">
        <f>ROUND(I105*H105,2)</f>
        <v>0</v>
      </c>
      <c r="K105" s="183" t="s">
        <v>20</v>
      </c>
      <c r="L105" s="53"/>
      <c r="M105" s="188" t="s">
        <v>20</v>
      </c>
      <c r="N105" s="189" t="s">
        <v>42</v>
      </c>
      <c r="O105" s="34"/>
      <c r="P105" s="190">
        <f>O105*H105</f>
        <v>0</v>
      </c>
      <c r="Q105" s="190">
        <v>0.0068</v>
      </c>
      <c r="R105" s="190">
        <f>Q105*H105</f>
        <v>4.006288</v>
      </c>
      <c r="S105" s="190">
        <v>0</v>
      </c>
      <c r="T105" s="191">
        <f>S105*H105</f>
        <v>0</v>
      </c>
      <c r="AR105" s="16" t="s">
        <v>133</v>
      </c>
      <c r="AT105" s="16" t="s">
        <v>128</v>
      </c>
      <c r="AU105" s="16" t="s">
        <v>79</v>
      </c>
      <c r="AY105" s="16" t="s">
        <v>125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6" t="s">
        <v>22</v>
      </c>
      <c r="BK105" s="192">
        <f>ROUND(I105*H105,2)</f>
        <v>0</v>
      </c>
      <c r="BL105" s="16" t="s">
        <v>133</v>
      </c>
      <c r="BM105" s="16" t="s">
        <v>140</v>
      </c>
    </row>
    <row r="106" spans="2:51" s="11" customFormat="1" ht="13.5">
      <c r="B106" s="193"/>
      <c r="C106" s="194"/>
      <c r="D106" s="195" t="s">
        <v>135</v>
      </c>
      <c r="E106" s="196" t="s">
        <v>20</v>
      </c>
      <c r="F106" s="197" t="s">
        <v>603</v>
      </c>
      <c r="G106" s="194"/>
      <c r="H106" s="198">
        <v>589.16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135</v>
      </c>
      <c r="AU106" s="204" t="s">
        <v>79</v>
      </c>
      <c r="AV106" s="11" t="s">
        <v>79</v>
      </c>
      <c r="AW106" s="11" t="s">
        <v>35</v>
      </c>
      <c r="AX106" s="11" t="s">
        <v>22</v>
      </c>
      <c r="AY106" s="204" t="s">
        <v>125</v>
      </c>
    </row>
    <row r="107" spans="2:65" s="1" customFormat="1" ht="22.5" customHeight="1">
      <c r="B107" s="33"/>
      <c r="C107" s="181" t="s">
        <v>159</v>
      </c>
      <c r="D107" s="181" t="s">
        <v>128</v>
      </c>
      <c r="E107" s="182" t="s">
        <v>148</v>
      </c>
      <c r="F107" s="183" t="s">
        <v>149</v>
      </c>
      <c r="G107" s="184" t="s">
        <v>139</v>
      </c>
      <c r="H107" s="185">
        <v>294.58</v>
      </c>
      <c r="I107" s="186"/>
      <c r="J107" s="187">
        <f>ROUND(I107*H107,2)</f>
        <v>0</v>
      </c>
      <c r="K107" s="183" t="s">
        <v>132</v>
      </c>
      <c r="L107" s="53"/>
      <c r="M107" s="188" t="s">
        <v>20</v>
      </c>
      <c r="N107" s="189" t="s">
        <v>42</v>
      </c>
      <c r="O107" s="34"/>
      <c r="P107" s="190">
        <f>O107*H107</f>
        <v>0</v>
      </c>
      <c r="Q107" s="190">
        <v>0.0015</v>
      </c>
      <c r="R107" s="190">
        <f>Q107*H107</f>
        <v>0.44187</v>
      </c>
      <c r="S107" s="190">
        <v>0</v>
      </c>
      <c r="T107" s="191">
        <f>S107*H107</f>
        <v>0</v>
      </c>
      <c r="AR107" s="16" t="s">
        <v>133</v>
      </c>
      <c r="AT107" s="16" t="s">
        <v>128</v>
      </c>
      <c r="AU107" s="16" t="s">
        <v>79</v>
      </c>
      <c r="AY107" s="16" t="s">
        <v>125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6" t="s">
        <v>22</v>
      </c>
      <c r="BK107" s="192">
        <f>ROUND(I107*H107,2)</f>
        <v>0</v>
      </c>
      <c r="BL107" s="16" t="s">
        <v>133</v>
      </c>
      <c r="BM107" s="16" t="s">
        <v>150</v>
      </c>
    </row>
    <row r="108" spans="2:51" s="11" customFormat="1" ht="13.5">
      <c r="B108" s="193"/>
      <c r="C108" s="194"/>
      <c r="D108" s="205" t="s">
        <v>135</v>
      </c>
      <c r="E108" s="206" t="s">
        <v>20</v>
      </c>
      <c r="F108" s="207" t="s">
        <v>604</v>
      </c>
      <c r="G108" s="194"/>
      <c r="H108" s="208">
        <v>9.8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135</v>
      </c>
      <c r="AU108" s="204" t="s">
        <v>79</v>
      </c>
      <c r="AV108" s="11" t="s">
        <v>79</v>
      </c>
      <c r="AW108" s="11" t="s">
        <v>35</v>
      </c>
      <c r="AX108" s="11" t="s">
        <v>71</v>
      </c>
      <c r="AY108" s="204" t="s">
        <v>125</v>
      </c>
    </row>
    <row r="109" spans="2:51" s="11" customFormat="1" ht="13.5">
      <c r="B109" s="193"/>
      <c r="C109" s="194"/>
      <c r="D109" s="205" t="s">
        <v>135</v>
      </c>
      <c r="E109" s="206" t="s">
        <v>20</v>
      </c>
      <c r="F109" s="207" t="s">
        <v>605</v>
      </c>
      <c r="G109" s="194"/>
      <c r="H109" s="208">
        <v>91.06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135</v>
      </c>
      <c r="AU109" s="204" t="s">
        <v>79</v>
      </c>
      <c r="AV109" s="11" t="s">
        <v>79</v>
      </c>
      <c r="AW109" s="11" t="s">
        <v>35</v>
      </c>
      <c r="AX109" s="11" t="s">
        <v>71</v>
      </c>
      <c r="AY109" s="204" t="s">
        <v>125</v>
      </c>
    </row>
    <row r="110" spans="2:51" s="11" customFormat="1" ht="13.5">
      <c r="B110" s="193"/>
      <c r="C110" s="194"/>
      <c r="D110" s="205" t="s">
        <v>135</v>
      </c>
      <c r="E110" s="206" t="s">
        <v>20</v>
      </c>
      <c r="F110" s="207" t="s">
        <v>606</v>
      </c>
      <c r="G110" s="194"/>
      <c r="H110" s="208">
        <v>6.04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135</v>
      </c>
      <c r="AU110" s="204" t="s">
        <v>79</v>
      </c>
      <c r="AV110" s="11" t="s">
        <v>79</v>
      </c>
      <c r="AW110" s="11" t="s">
        <v>35</v>
      </c>
      <c r="AX110" s="11" t="s">
        <v>71</v>
      </c>
      <c r="AY110" s="204" t="s">
        <v>125</v>
      </c>
    </row>
    <row r="111" spans="2:51" s="11" customFormat="1" ht="13.5">
      <c r="B111" s="193"/>
      <c r="C111" s="194"/>
      <c r="D111" s="205" t="s">
        <v>135</v>
      </c>
      <c r="E111" s="206" t="s">
        <v>20</v>
      </c>
      <c r="F111" s="207" t="s">
        <v>607</v>
      </c>
      <c r="G111" s="194"/>
      <c r="H111" s="208">
        <v>187.68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135</v>
      </c>
      <c r="AU111" s="204" t="s">
        <v>79</v>
      </c>
      <c r="AV111" s="11" t="s">
        <v>79</v>
      </c>
      <c r="AW111" s="11" t="s">
        <v>35</v>
      </c>
      <c r="AX111" s="11" t="s">
        <v>71</v>
      </c>
      <c r="AY111" s="204" t="s">
        <v>125</v>
      </c>
    </row>
    <row r="112" spans="2:51" s="12" customFormat="1" ht="13.5">
      <c r="B112" s="209"/>
      <c r="C112" s="210"/>
      <c r="D112" s="195" t="s">
        <v>135</v>
      </c>
      <c r="E112" s="211" t="s">
        <v>20</v>
      </c>
      <c r="F112" s="212" t="s">
        <v>146</v>
      </c>
      <c r="G112" s="210"/>
      <c r="H112" s="213">
        <v>294.58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135</v>
      </c>
      <c r="AU112" s="219" t="s">
        <v>79</v>
      </c>
      <c r="AV112" s="12" t="s">
        <v>133</v>
      </c>
      <c r="AW112" s="12" t="s">
        <v>35</v>
      </c>
      <c r="AX112" s="12" t="s">
        <v>22</v>
      </c>
      <c r="AY112" s="219" t="s">
        <v>125</v>
      </c>
    </row>
    <row r="113" spans="2:65" s="1" customFormat="1" ht="22.5" customHeight="1">
      <c r="B113" s="33"/>
      <c r="C113" s="181" t="s">
        <v>126</v>
      </c>
      <c r="D113" s="181" t="s">
        <v>128</v>
      </c>
      <c r="E113" s="182" t="s">
        <v>608</v>
      </c>
      <c r="F113" s="183" t="s">
        <v>609</v>
      </c>
      <c r="G113" s="184" t="s">
        <v>131</v>
      </c>
      <c r="H113" s="185">
        <v>16.478</v>
      </c>
      <c r="I113" s="186"/>
      <c r="J113" s="187">
        <f>ROUND(I113*H113,2)</f>
        <v>0</v>
      </c>
      <c r="K113" s="183" t="s">
        <v>132</v>
      </c>
      <c r="L113" s="53"/>
      <c r="M113" s="188" t="s">
        <v>20</v>
      </c>
      <c r="N113" s="189" t="s">
        <v>42</v>
      </c>
      <c r="O113" s="34"/>
      <c r="P113" s="190">
        <f>O113*H113</f>
        <v>0</v>
      </c>
      <c r="Q113" s="190">
        <v>0.00832</v>
      </c>
      <c r="R113" s="190">
        <f>Q113*H113</f>
        <v>0.13709696</v>
      </c>
      <c r="S113" s="190">
        <v>0</v>
      </c>
      <c r="T113" s="191">
        <f>S113*H113</f>
        <v>0</v>
      </c>
      <c r="AR113" s="16" t="s">
        <v>133</v>
      </c>
      <c r="AT113" s="16" t="s">
        <v>128</v>
      </c>
      <c r="AU113" s="16" t="s">
        <v>79</v>
      </c>
      <c r="AY113" s="16" t="s">
        <v>125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6" t="s">
        <v>22</v>
      </c>
      <c r="BK113" s="192">
        <f>ROUND(I113*H113,2)</f>
        <v>0</v>
      </c>
      <c r="BL113" s="16" t="s">
        <v>133</v>
      </c>
      <c r="BM113" s="16" t="s">
        <v>610</v>
      </c>
    </row>
    <row r="114" spans="2:51" s="11" customFormat="1" ht="13.5">
      <c r="B114" s="193"/>
      <c r="C114" s="194"/>
      <c r="D114" s="195" t="s">
        <v>135</v>
      </c>
      <c r="E114" s="196" t="s">
        <v>20</v>
      </c>
      <c r="F114" s="197" t="s">
        <v>611</v>
      </c>
      <c r="G114" s="194"/>
      <c r="H114" s="198">
        <v>16.478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135</v>
      </c>
      <c r="AU114" s="204" t="s">
        <v>79</v>
      </c>
      <c r="AV114" s="11" t="s">
        <v>79</v>
      </c>
      <c r="AW114" s="11" t="s">
        <v>35</v>
      </c>
      <c r="AX114" s="11" t="s">
        <v>22</v>
      </c>
      <c r="AY114" s="204" t="s">
        <v>125</v>
      </c>
    </row>
    <row r="115" spans="2:65" s="1" customFormat="1" ht="22.5" customHeight="1">
      <c r="B115" s="33"/>
      <c r="C115" s="220" t="s">
        <v>174</v>
      </c>
      <c r="D115" s="220" t="s">
        <v>165</v>
      </c>
      <c r="E115" s="221" t="s">
        <v>612</v>
      </c>
      <c r="F115" s="222" t="s">
        <v>613</v>
      </c>
      <c r="G115" s="223" t="s">
        <v>131</v>
      </c>
      <c r="H115" s="224">
        <v>16.808</v>
      </c>
      <c r="I115" s="225"/>
      <c r="J115" s="226">
        <f>ROUND(I115*H115,2)</f>
        <v>0</v>
      </c>
      <c r="K115" s="222" t="s">
        <v>132</v>
      </c>
      <c r="L115" s="227"/>
      <c r="M115" s="228" t="s">
        <v>20</v>
      </c>
      <c r="N115" s="229" t="s">
        <v>42</v>
      </c>
      <c r="O115" s="34"/>
      <c r="P115" s="190">
        <f>O115*H115</f>
        <v>0</v>
      </c>
      <c r="Q115" s="190">
        <v>0.00204</v>
      </c>
      <c r="R115" s="190">
        <f>Q115*H115</f>
        <v>0.034288320000000004</v>
      </c>
      <c r="S115" s="190">
        <v>0</v>
      </c>
      <c r="T115" s="191">
        <f>S115*H115</f>
        <v>0</v>
      </c>
      <c r="AR115" s="16" t="s">
        <v>169</v>
      </c>
      <c r="AT115" s="16" t="s">
        <v>165</v>
      </c>
      <c r="AU115" s="16" t="s">
        <v>79</v>
      </c>
      <c r="AY115" s="16" t="s">
        <v>125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6" t="s">
        <v>22</v>
      </c>
      <c r="BK115" s="192">
        <f>ROUND(I115*H115,2)</f>
        <v>0</v>
      </c>
      <c r="BL115" s="16" t="s">
        <v>133</v>
      </c>
      <c r="BM115" s="16" t="s">
        <v>614</v>
      </c>
    </row>
    <row r="116" spans="2:47" s="1" customFormat="1" ht="27">
      <c r="B116" s="33"/>
      <c r="C116" s="55"/>
      <c r="D116" s="205" t="s">
        <v>171</v>
      </c>
      <c r="E116" s="55"/>
      <c r="F116" s="230" t="s">
        <v>615</v>
      </c>
      <c r="G116" s="55"/>
      <c r="H116" s="55"/>
      <c r="I116" s="151"/>
      <c r="J116" s="55"/>
      <c r="K116" s="55"/>
      <c r="L116" s="53"/>
      <c r="M116" s="70"/>
      <c r="N116" s="34"/>
      <c r="O116" s="34"/>
      <c r="P116" s="34"/>
      <c r="Q116" s="34"/>
      <c r="R116" s="34"/>
      <c r="S116" s="34"/>
      <c r="T116" s="71"/>
      <c r="AT116" s="16" t="s">
        <v>171</v>
      </c>
      <c r="AU116" s="16" t="s">
        <v>79</v>
      </c>
    </row>
    <row r="117" spans="2:51" s="11" customFormat="1" ht="13.5">
      <c r="B117" s="193"/>
      <c r="C117" s="194"/>
      <c r="D117" s="195" t="s">
        <v>135</v>
      </c>
      <c r="E117" s="194"/>
      <c r="F117" s="197" t="s">
        <v>616</v>
      </c>
      <c r="G117" s="194"/>
      <c r="H117" s="198">
        <v>16.808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135</v>
      </c>
      <c r="AU117" s="204" t="s">
        <v>79</v>
      </c>
      <c r="AV117" s="11" t="s">
        <v>79</v>
      </c>
      <c r="AW117" s="11" t="s">
        <v>4</v>
      </c>
      <c r="AX117" s="11" t="s">
        <v>22</v>
      </c>
      <c r="AY117" s="204" t="s">
        <v>125</v>
      </c>
    </row>
    <row r="118" spans="2:65" s="1" customFormat="1" ht="22.5" customHeight="1">
      <c r="B118" s="33"/>
      <c r="C118" s="181" t="s">
        <v>169</v>
      </c>
      <c r="D118" s="181" t="s">
        <v>128</v>
      </c>
      <c r="E118" s="182" t="s">
        <v>617</v>
      </c>
      <c r="F118" s="183" t="s">
        <v>618</v>
      </c>
      <c r="G118" s="184" t="s">
        <v>131</v>
      </c>
      <c r="H118" s="185">
        <v>16.478</v>
      </c>
      <c r="I118" s="186"/>
      <c r="J118" s="187">
        <f>ROUND(I118*H118,2)</f>
        <v>0</v>
      </c>
      <c r="K118" s="183" t="s">
        <v>132</v>
      </c>
      <c r="L118" s="53"/>
      <c r="M118" s="188" t="s">
        <v>20</v>
      </c>
      <c r="N118" s="189" t="s">
        <v>42</v>
      </c>
      <c r="O118" s="34"/>
      <c r="P118" s="190">
        <f>O118*H118</f>
        <v>0</v>
      </c>
      <c r="Q118" s="190">
        <v>0.00273</v>
      </c>
      <c r="R118" s="190">
        <f>Q118*H118</f>
        <v>0.04498494</v>
      </c>
      <c r="S118" s="190">
        <v>0</v>
      </c>
      <c r="T118" s="191">
        <f>S118*H118</f>
        <v>0</v>
      </c>
      <c r="AR118" s="16" t="s">
        <v>133</v>
      </c>
      <c r="AT118" s="16" t="s">
        <v>128</v>
      </c>
      <c r="AU118" s="16" t="s">
        <v>79</v>
      </c>
      <c r="AY118" s="16" t="s">
        <v>125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6" t="s">
        <v>22</v>
      </c>
      <c r="BK118" s="192">
        <f>ROUND(I118*H118,2)</f>
        <v>0</v>
      </c>
      <c r="BL118" s="16" t="s">
        <v>133</v>
      </c>
      <c r="BM118" s="16" t="s">
        <v>619</v>
      </c>
    </row>
    <row r="119" spans="2:65" s="1" customFormat="1" ht="31.5" customHeight="1">
      <c r="B119" s="33"/>
      <c r="C119" s="181" t="s">
        <v>178</v>
      </c>
      <c r="D119" s="181" t="s">
        <v>128</v>
      </c>
      <c r="E119" s="182" t="s">
        <v>160</v>
      </c>
      <c r="F119" s="183" t="s">
        <v>161</v>
      </c>
      <c r="G119" s="184" t="s">
        <v>139</v>
      </c>
      <c r="H119" s="185">
        <v>166.73</v>
      </c>
      <c r="I119" s="186"/>
      <c r="J119" s="187">
        <f>ROUND(I119*H119,2)</f>
        <v>0</v>
      </c>
      <c r="K119" s="183" t="s">
        <v>132</v>
      </c>
      <c r="L119" s="53"/>
      <c r="M119" s="188" t="s">
        <v>20</v>
      </c>
      <c r="N119" s="189" t="s">
        <v>42</v>
      </c>
      <c r="O119" s="34"/>
      <c r="P119" s="190">
        <f>O119*H119</f>
        <v>0</v>
      </c>
      <c r="Q119" s="190">
        <v>0.00168</v>
      </c>
      <c r="R119" s="190">
        <f>Q119*H119</f>
        <v>0.2801064</v>
      </c>
      <c r="S119" s="190">
        <v>0</v>
      </c>
      <c r="T119" s="191">
        <f>S119*H119</f>
        <v>0</v>
      </c>
      <c r="AR119" s="16" t="s">
        <v>133</v>
      </c>
      <c r="AT119" s="16" t="s">
        <v>128</v>
      </c>
      <c r="AU119" s="16" t="s">
        <v>79</v>
      </c>
      <c r="AY119" s="16" t="s">
        <v>125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6" t="s">
        <v>22</v>
      </c>
      <c r="BK119" s="192">
        <f>ROUND(I119*H119,2)</f>
        <v>0</v>
      </c>
      <c r="BL119" s="16" t="s">
        <v>133</v>
      </c>
      <c r="BM119" s="16" t="s">
        <v>162</v>
      </c>
    </row>
    <row r="120" spans="2:51" s="11" customFormat="1" ht="13.5">
      <c r="B120" s="193"/>
      <c r="C120" s="194"/>
      <c r="D120" s="205" t="s">
        <v>135</v>
      </c>
      <c r="E120" s="206" t="s">
        <v>20</v>
      </c>
      <c r="F120" s="207" t="s">
        <v>620</v>
      </c>
      <c r="G120" s="194"/>
      <c r="H120" s="208">
        <v>0.57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135</v>
      </c>
      <c r="AU120" s="204" t="s">
        <v>79</v>
      </c>
      <c r="AV120" s="11" t="s">
        <v>79</v>
      </c>
      <c r="AW120" s="11" t="s">
        <v>35</v>
      </c>
      <c r="AX120" s="11" t="s">
        <v>71</v>
      </c>
      <c r="AY120" s="204" t="s">
        <v>125</v>
      </c>
    </row>
    <row r="121" spans="2:51" s="11" customFormat="1" ht="13.5">
      <c r="B121" s="193"/>
      <c r="C121" s="194"/>
      <c r="D121" s="205" t="s">
        <v>135</v>
      </c>
      <c r="E121" s="206" t="s">
        <v>20</v>
      </c>
      <c r="F121" s="207" t="s">
        <v>621</v>
      </c>
      <c r="G121" s="194"/>
      <c r="H121" s="208">
        <v>46.33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135</v>
      </c>
      <c r="AU121" s="204" t="s">
        <v>79</v>
      </c>
      <c r="AV121" s="11" t="s">
        <v>79</v>
      </c>
      <c r="AW121" s="11" t="s">
        <v>35</v>
      </c>
      <c r="AX121" s="11" t="s">
        <v>71</v>
      </c>
      <c r="AY121" s="204" t="s">
        <v>125</v>
      </c>
    </row>
    <row r="122" spans="2:51" s="11" customFormat="1" ht="13.5">
      <c r="B122" s="193"/>
      <c r="C122" s="194"/>
      <c r="D122" s="205" t="s">
        <v>135</v>
      </c>
      <c r="E122" s="206" t="s">
        <v>20</v>
      </c>
      <c r="F122" s="207" t="s">
        <v>622</v>
      </c>
      <c r="G122" s="194"/>
      <c r="H122" s="208">
        <v>10.96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135</v>
      </c>
      <c r="AU122" s="204" t="s">
        <v>79</v>
      </c>
      <c r="AV122" s="11" t="s">
        <v>79</v>
      </c>
      <c r="AW122" s="11" t="s">
        <v>35</v>
      </c>
      <c r="AX122" s="11" t="s">
        <v>71</v>
      </c>
      <c r="AY122" s="204" t="s">
        <v>125</v>
      </c>
    </row>
    <row r="123" spans="2:51" s="11" customFormat="1" ht="13.5">
      <c r="B123" s="193"/>
      <c r="C123" s="194"/>
      <c r="D123" s="205" t="s">
        <v>135</v>
      </c>
      <c r="E123" s="206" t="s">
        <v>20</v>
      </c>
      <c r="F123" s="207" t="s">
        <v>623</v>
      </c>
      <c r="G123" s="194"/>
      <c r="H123" s="208">
        <v>95.52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135</v>
      </c>
      <c r="AU123" s="204" t="s">
        <v>79</v>
      </c>
      <c r="AV123" s="11" t="s">
        <v>79</v>
      </c>
      <c r="AW123" s="11" t="s">
        <v>35</v>
      </c>
      <c r="AX123" s="11" t="s">
        <v>71</v>
      </c>
      <c r="AY123" s="204" t="s">
        <v>125</v>
      </c>
    </row>
    <row r="124" spans="2:51" s="11" customFormat="1" ht="13.5">
      <c r="B124" s="193"/>
      <c r="C124" s="194"/>
      <c r="D124" s="205" t="s">
        <v>135</v>
      </c>
      <c r="E124" s="206" t="s">
        <v>20</v>
      </c>
      <c r="F124" s="207" t="s">
        <v>624</v>
      </c>
      <c r="G124" s="194"/>
      <c r="H124" s="208">
        <v>13.35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135</v>
      </c>
      <c r="AU124" s="204" t="s">
        <v>79</v>
      </c>
      <c r="AV124" s="11" t="s">
        <v>79</v>
      </c>
      <c r="AW124" s="11" t="s">
        <v>35</v>
      </c>
      <c r="AX124" s="11" t="s">
        <v>71</v>
      </c>
      <c r="AY124" s="204" t="s">
        <v>125</v>
      </c>
    </row>
    <row r="125" spans="2:51" s="12" customFormat="1" ht="13.5">
      <c r="B125" s="209"/>
      <c r="C125" s="210"/>
      <c r="D125" s="195" t="s">
        <v>135</v>
      </c>
      <c r="E125" s="211" t="s">
        <v>20</v>
      </c>
      <c r="F125" s="212" t="s">
        <v>146</v>
      </c>
      <c r="G125" s="210"/>
      <c r="H125" s="213">
        <v>166.73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135</v>
      </c>
      <c r="AU125" s="219" t="s">
        <v>79</v>
      </c>
      <c r="AV125" s="12" t="s">
        <v>133</v>
      </c>
      <c r="AW125" s="12" t="s">
        <v>35</v>
      </c>
      <c r="AX125" s="12" t="s">
        <v>22</v>
      </c>
      <c r="AY125" s="219" t="s">
        <v>125</v>
      </c>
    </row>
    <row r="126" spans="2:65" s="1" customFormat="1" ht="22.5" customHeight="1">
      <c r="B126" s="33"/>
      <c r="C126" s="220" t="s">
        <v>186</v>
      </c>
      <c r="D126" s="220" t="s">
        <v>165</v>
      </c>
      <c r="E126" s="221" t="s">
        <v>166</v>
      </c>
      <c r="F126" s="222" t="s">
        <v>167</v>
      </c>
      <c r="G126" s="223" t="s">
        <v>168</v>
      </c>
      <c r="H126" s="224">
        <v>7.003</v>
      </c>
      <c r="I126" s="225"/>
      <c r="J126" s="226">
        <f>ROUND(I126*H126,2)</f>
        <v>0</v>
      </c>
      <c r="K126" s="222" t="s">
        <v>132</v>
      </c>
      <c r="L126" s="227"/>
      <c r="M126" s="228" t="s">
        <v>20</v>
      </c>
      <c r="N126" s="229" t="s">
        <v>42</v>
      </c>
      <c r="O126" s="34"/>
      <c r="P126" s="190">
        <f>O126*H126</f>
        <v>0</v>
      </c>
      <c r="Q126" s="190">
        <v>0.032</v>
      </c>
      <c r="R126" s="190">
        <f>Q126*H126</f>
        <v>0.22409600000000002</v>
      </c>
      <c r="S126" s="190">
        <v>0</v>
      </c>
      <c r="T126" s="191">
        <f>S126*H126</f>
        <v>0</v>
      </c>
      <c r="AR126" s="16" t="s">
        <v>169</v>
      </c>
      <c r="AT126" s="16" t="s">
        <v>165</v>
      </c>
      <c r="AU126" s="16" t="s">
        <v>79</v>
      </c>
      <c r="AY126" s="16" t="s">
        <v>125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6" t="s">
        <v>22</v>
      </c>
      <c r="BK126" s="192">
        <f>ROUND(I126*H126,2)</f>
        <v>0</v>
      </c>
      <c r="BL126" s="16" t="s">
        <v>133</v>
      </c>
      <c r="BM126" s="16" t="s">
        <v>170</v>
      </c>
    </row>
    <row r="127" spans="2:47" s="1" customFormat="1" ht="27">
      <c r="B127" s="33"/>
      <c r="C127" s="55"/>
      <c r="D127" s="205" t="s">
        <v>171</v>
      </c>
      <c r="E127" s="55"/>
      <c r="F127" s="230" t="s">
        <v>172</v>
      </c>
      <c r="G127" s="55"/>
      <c r="H127" s="55"/>
      <c r="I127" s="151"/>
      <c r="J127" s="55"/>
      <c r="K127" s="55"/>
      <c r="L127" s="53"/>
      <c r="M127" s="70"/>
      <c r="N127" s="34"/>
      <c r="O127" s="34"/>
      <c r="P127" s="34"/>
      <c r="Q127" s="34"/>
      <c r="R127" s="34"/>
      <c r="S127" s="34"/>
      <c r="T127" s="71"/>
      <c r="AT127" s="16" t="s">
        <v>171</v>
      </c>
      <c r="AU127" s="16" t="s">
        <v>79</v>
      </c>
    </row>
    <row r="128" spans="2:51" s="11" customFormat="1" ht="13.5">
      <c r="B128" s="193"/>
      <c r="C128" s="194"/>
      <c r="D128" s="195" t="s">
        <v>135</v>
      </c>
      <c r="E128" s="196" t="s">
        <v>20</v>
      </c>
      <c r="F128" s="197" t="s">
        <v>625</v>
      </c>
      <c r="G128" s="194"/>
      <c r="H128" s="198">
        <v>7.003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135</v>
      </c>
      <c r="AU128" s="204" t="s">
        <v>79</v>
      </c>
      <c r="AV128" s="11" t="s">
        <v>79</v>
      </c>
      <c r="AW128" s="11" t="s">
        <v>35</v>
      </c>
      <c r="AX128" s="11" t="s">
        <v>22</v>
      </c>
      <c r="AY128" s="204" t="s">
        <v>125</v>
      </c>
    </row>
    <row r="129" spans="2:65" s="1" customFormat="1" ht="22.5" customHeight="1">
      <c r="B129" s="33"/>
      <c r="C129" s="181" t="s">
        <v>190</v>
      </c>
      <c r="D129" s="181" t="s">
        <v>128</v>
      </c>
      <c r="E129" s="182" t="s">
        <v>175</v>
      </c>
      <c r="F129" s="183" t="s">
        <v>176</v>
      </c>
      <c r="G129" s="184" t="s">
        <v>139</v>
      </c>
      <c r="H129" s="185">
        <v>294.58</v>
      </c>
      <c r="I129" s="186"/>
      <c r="J129" s="187">
        <f>ROUND(I129*H129,2)</f>
        <v>0</v>
      </c>
      <c r="K129" s="183" t="s">
        <v>20</v>
      </c>
      <c r="L129" s="53"/>
      <c r="M129" s="188" t="s">
        <v>20</v>
      </c>
      <c r="N129" s="189" t="s">
        <v>42</v>
      </c>
      <c r="O129" s="34"/>
      <c r="P129" s="190">
        <f>O129*H129</f>
        <v>0</v>
      </c>
      <c r="Q129" s="190">
        <v>0.00075</v>
      </c>
      <c r="R129" s="190">
        <f>Q129*H129</f>
        <v>0.220935</v>
      </c>
      <c r="S129" s="190">
        <v>0</v>
      </c>
      <c r="T129" s="191">
        <f>S129*H129</f>
        <v>0</v>
      </c>
      <c r="AR129" s="16" t="s">
        <v>133</v>
      </c>
      <c r="AT129" s="16" t="s">
        <v>128</v>
      </c>
      <c r="AU129" s="16" t="s">
        <v>79</v>
      </c>
      <c r="AY129" s="16" t="s">
        <v>125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6" t="s">
        <v>22</v>
      </c>
      <c r="BK129" s="192">
        <f>ROUND(I129*H129,2)</f>
        <v>0</v>
      </c>
      <c r="BL129" s="16" t="s">
        <v>133</v>
      </c>
      <c r="BM129" s="16" t="s">
        <v>177</v>
      </c>
    </row>
    <row r="130" spans="2:51" s="11" customFormat="1" ht="13.5">
      <c r="B130" s="193"/>
      <c r="C130" s="194"/>
      <c r="D130" s="205" t="s">
        <v>135</v>
      </c>
      <c r="E130" s="206" t="s">
        <v>20</v>
      </c>
      <c r="F130" s="207" t="s">
        <v>604</v>
      </c>
      <c r="G130" s="194"/>
      <c r="H130" s="208">
        <v>9.8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135</v>
      </c>
      <c r="AU130" s="204" t="s">
        <v>79</v>
      </c>
      <c r="AV130" s="11" t="s">
        <v>79</v>
      </c>
      <c r="AW130" s="11" t="s">
        <v>35</v>
      </c>
      <c r="AX130" s="11" t="s">
        <v>71</v>
      </c>
      <c r="AY130" s="204" t="s">
        <v>125</v>
      </c>
    </row>
    <row r="131" spans="2:51" s="11" customFormat="1" ht="13.5">
      <c r="B131" s="193"/>
      <c r="C131" s="194"/>
      <c r="D131" s="205" t="s">
        <v>135</v>
      </c>
      <c r="E131" s="206" t="s">
        <v>20</v>
      </c>
      <c r="F131" s="207" t="s">
        <v>605</v>
      </c>
      <c r="G131" s="194"/>
      <c r="H131" s="208">
        <v>91.06</v>
      </c>
      <c r="I131" s="199"/>
      <c r="J131" s="194"/>
      <c r="K131" s="194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135</v>
      </c>
      <c r="AU131" s="204" t="s">
        <v>79</v>
      </c>
      <c r="AV131" s="11" t="s">
        <v>79</v>
      </c>
      <c r="AW131" s="11" t="s">
        <v>35</v>
      </c>
      <c r="AX131" s="11" t="s">
        <v>71</v>
      </c>
      <c r="AY131" s="204" t="s">
        <v>125</v>
      </c>
    </row>
    <row r="132" spans="2:51" s="11" customFormat="1" ht="13.5">
      <c r="B132" s="193"/>
      <c r="C132" s="194"/>
      <c r="D132" s="205" t="s">
        <v>135</v>
      </c>
      <c r="E132" s="206" t="s">
        <v>20</v>
      </c>
      <c r="F132" s="207" t="s">
        <v>606</v>
      </c>
      <c r="G132" s="194"/>
      <c r="H132" s="208">
        <v>6.04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135</v>
      </c>
      <c r="AU132" s="204" t="s">
        <v>79</v>
      </c>
      <c r="AV132" s="11" t="s">
        <v>79</v>
      </c>
      <c r="AW132" s="11" t="s">
        <v>35</v>
      </c>
      <c r="AX132" s="11" t="s">
        <v>71</v>
      </c>
      <c r="AY132" s="204" t="s">
        <v>125</v>
      </c>
    </row>
    <row r="133" spans="2:51" s="11" customFormat="1" ht="13.5">
      <c r="B133" s="193"/>
      <c r="C133" s="194"/>
      <c r="D133" s="205" t="s">
        <v>135</v>
      </c>
      <c r="E133" s="206" t="s">
        <v>20</v>
      </c>
      <c r="F133" s="207" t="s">
        <v>607</v>
      </c>
      <c r="G133" s="194"/>
      <c r="H133" s="208">
        <v>187.68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135</v>
      </c>
      <c r="AU133" s="204" t="s">
        <v>79</v>
      </c>
      <c r="AV133" s="11" t="s">
        <v>79</v>
      </c>
      <c r="AW133" s="11" t="s">
        <v>35</v>
      </c>
      <c r="AX133" s="11" t="s">
        <v>71</v>
      </c>
      <c r="AY133" s="204" t="s">
        <v>125</v>
      </c>
    </row>
    <row r="134" spans="2:51" s="12" customFormat="1" ht="13.5">
      <c r="B134" s="209"/>
      <c r="C134" s="210"/>
      <c r="D134" s="205" t="s">
        <v>135</v>
      </c>
      <c r="E134" s="231" t="s">
        <v>20</v>
      </c>
      <c r="F134" s="232" t="s">
        <v>146</v>
      </c>
      <c r="G134" s="210"/>
      <c r="H134" s="233">
        <v>294.58</v>
      </c>
      <c r="I134" s="214"/>
      <c r="J134" s="210"/>
      <c r="K134" s="210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135</v>
      </c>
      <c r="AU134" s="219" t="s">
        <v>79</v>
      </c>
      <c r="AV134" s="12" t="s">
        <v>133</v>
      </c>
      <c r="AW134" s="12" t="s">
        <v>35</v>
      </c>
      <c r="AX134" s="12" t="s">
        <v>22</v>
      </c>
      <c r="AY134" s="219" t="s">
        <v>125</v>
      </c>
    </row>
    <row r="135" spans="2:63" s="10" customFormat="1" ht="29.85" customHeight="1">
      <c r="B135" s="164"/>
      <c r="C135" s="165"/>
      <c r="D135" s="178" t="s">
        <v>70</v>
      </c>
      <c r="E135" s="179" t="s">
        <v>178</v>
      </c>
      <c r="F135" s="179" t="s">
        <v>179</v>
      </c>
      <c r="G135" s="165"/>
      <c r="H135" s="165"/>
      <c r="I135" s="168"/>
      <c r="J135" s="180">
        <f>BK135</f>
        <v>0</v>
      </c>
      <c r="K135" s="165"/>
      <c r="L135" s="170"/>
      <c r="M135" s="171"/>
      <c r="N135" s="172"/>
      <c r="O135" s="172"/>
      <c r="P135" s="173">
        <f>SUM(P136:P158)</f>
        <v>0</v>
      </c>
      <c r="Q135" s="172"/>
      <c r="R135" s="173">
        <f>SUM(R136:R158)</f>
        <v>0.04736</v>
      </c>
      <c r="S135" s="172"/>
      <c r="T135" s="174">
        <f>SUM(T136:T158)</f>
        <v>8.484729</v>
      </c>
      <c r="AR135" s="175" t="s">
        <v>22</v>
      </c>
      <c r="AT135" s="176" t="s">
        <v>70</v>
      </c>
      <c r="AU135" s="176" t="s">
        <v>22</v>
      </c>
      <c r="AY135" s="175" t="s">
        <v>125</v>
      </c>
      <c r="BK135" s="177">
        <f>SUM(BK136:BK158)</f>
        <v>0</v>
      </c>
    </row>
    <row r="136" spans="2:65" s="1" customFormat="1" ht="31.5" customHeight="1">
      <c r="B136" s="33"/>
      <c r="C136" s="181" t="s">
        <v>195</v>
      </c>
      <c r="D136" s="181" t="s">
        <v>128</v>
      </c>
      <c r="E136" s="182" t="s">
        <v>180</v>
      </c>
      <c r="F136" s="183" t="s">
        <v>181</v>
      </c>
      <c r="G136" s="184" t="s">
        <v>131</v>
      </c>
      <c r="H136" s="185">
        <v>200</v>
      </c>
      <c r="I136" s="186"/>
      <c r="J136" s="187">
        <f>ROUND(I136*H136,2)</f>
        <v>0</v>
      </c>
      <c r="K136" s="183" t="s">
        <v>132</v>
      </c>
      <c r="L136" s="53"/>
      <c r="M136" s="188" t="s">
        <v>20</v>
      </c>
      <c r="N136" s="189" t="s">
        <v>42</v>
      </c>
      <c r="O136" s="34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AR136" s="16" t="s">
        <v>133</v>
      </c>
      <c r="AT136" s="16" t="s">
        <v>128</v>
      </c>
      <c r="AU136" s="16" t="s">
        <v>79</v>
      </c>
      <c r="AY136" s="16" t="s">
        <v>125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6" t="s">
        <v>22</v>
      </c>
      <c r="BK136" s="192">
        <f>ROUND(I136*H136,2)</f>
        <v>0</v>
      </c>
      <c r="BL136" s="16" t="s">
        <v>133</v>
      </c>
      <c r="BM136" s="16" t="s">
        <v>182</v>
      </c>
    </row>
    <row r="137" spans="2:51" s="11" customFormat="1" ht="13.5">
      <c r="B137" s="193"/>
      <c r="C137" s="194"/>
      <c r="D137" s="195" t="s">
        <v>135</v>
      </c>
      <c r="E137" s="196" t="s">
        <v>20</v>
      </c>
      <c r="F137" s="197" t="s">
        <v>626</v>
      </c>
      <c r="G137" s="194"/>
      <c r="H137" s="198">
        <v>200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135</v>
      </c>
      <c r="AU137" s="204" t="s">
        <v>79</v>
      </c>
      <c r="AV137" s="11" t="s">
        <v>79</v>
      </c>
      <c r="AW137" s="11" t="s">
        <v>35</v>
      </c>
      <c r="AX137" s="11" t="s">
        <v>22</v>
      </c>
      <c r="AY137" s="204" t="s">
        <v>125</v>
      </c>
    </row>
    <row r="138" spans="2:65" s="1" customFormat="1" ht="31.5" customHeight="1">
      <c r="B138" s="33"/>
      <c r="C138" s="181" t="s">
        <v>200</v>
      </c>
      <c r="D138" s="181" t="s">
        <v>128</v>
      </c>
      <c r="E138" s="182" t="s">
        <v>183</v>
      </c>
      <c r="F138" s="183" t="s">
        <v>184</v>
      </c>
      <c r="G138" s="184" t="s">
        <v>131</v>
      </c>
      <c r="H138" s="185">
        <v>6000</v>
      </c>
      <c r="I138" s="186"/>
      <c r="J138" s="187">
        <f>ROUND(I138*H138,2)</f>
        <v>0</v>
      </c>
      <c r="K138" s="183" t="s">
        <v>132</v>
      </c>
      <c r="L138" s="53"/>
      <c r="M138" s="188" t="s">
        <v>20</v>
      </c>
      <c r="N138" s="189" t="s">
        <v>42</v>
      </c>
      <c r="O138" s="34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16" t="s">
        <v>133</v>
      </c>
      <c r="AT138" s="16" t="s">
        <v>128</v>
      </c>
      <c r="AU138" s="16" t="s">
        <v>79</v>
      </c>
      <c r="AY138" s="16" t="s">
        <v>125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6" t="s">
        <v>22</v>
      </c>
      <c r="BK138" s="192">
        <f>ROUND(I138*H138,2)</f>
        <v>0</v>
      </c>
      <c r="BL138" s="16" t="s">
        <v>133</v>
      </c>
      <c r="BM138" s="16" t="s">
        <v>185</v>
      </c>
    </row>
    <row r="139" spans="2:65" s="1" customFormat="1" ht="31.5" customHeight="1">
      <c r="B139" s="33"/>
      <c r="C139" s="181" t="s">
        <v>205</v>
      </c>
      <c r="D139" s="181" t="s">
        <v>128</v>
      </c>
      <c r="E139" s="182" t="s">
        <v>187</v>
      </c>
      <c r="F139" s="183" t="s">
        <v>188</v>
      </c>
      <c r="G139" s="184" t="s">
        <v>131</v>
      </c>
      <c r="H139" s="185">
        <v>200</v>
      </c>
      <c r="I139" s="186"/>
      <c r="J139" s="187">
        <f>ROUND(I139*H139,2)</f>
        <v>0</v>
      </c>
      <c r="K139" s="183" t="s">
        <v>132</v>
      </c>
      <c r="L139" s="53"/>
      <c r="M139" s="188" t="s">
        <v>20</v>
      </c>
      <c r="N139" s="189" t="s">
        <v>42</v>
      </c>
      <c r="O139" s="34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16" t="s">
        <v>133</v>
      </c>
      <c r="AT139" s="16" t="s">
        <v>128</v>
      </c>
      <c r="AU139" s="16" t="s">
        <v>79</v>
      </c>
      <c r="AY139" s="16" t="s">
        <v>125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6" t="s">
        <v>22</v>
      </c>
      <c r="BK139" s="192">
        <f>ROUND(I139*H139,2)</f>
        <v>0</v>
      </c>
      <c r="BL139" s="16" t="s">
        <v>133</v>
      </c>
      <c r="BM139" s="16" t="s">
        <v>189</v>
      </c>
    </row>
    <row r="140" spans="2:65" s="1" customFormat="1" ht="22.5" customHeight="1">
      <c r="B140" s="33"/>
      <c r="C140" s="181" t="s">
        <v>8</v>
      </c>
      <c r="D140" s="181" t="s">
        <v>128</v>
      </c>
      <c r="E140" s="182" t="s">
        <v>191</v>
      </c>
      <c r="F140" s="183" t="s">
        <v>192</v>
      </c>
      <c r="G140" s="184" t="s">
        <v>131</v>
      </c>
      <c r="H140" s="185">
        <v>658.5</v>
      </c>
      <c r="I140" s="186"/>
      <c r="J140" s="187">
        <f>ROUND(I140*H140,2)</f>
        <v>0</v>
      </c>
      <c r="K140" s="183" t="s">
        <v>132</v>
      </c>
      <c r="L140" s="53"/>
      <c r="M140" s="188" t="s">
        <v>20</v>
      </c>
      <c r="N140" s="189" t="s">
        <v>42</v>
      </c>
      <c r="O140" s="34"/>
      <c r="P140" s="190">
        <f>O140*H140</f>
        <v>0</v>
      </c>
      <c r="Q140" s="190">
        <v>4E-05</v>
      </c>
      <c r="R140" s="190">
        <f>Q140*H140</f>
        <v>0.026340000000000002</v>
      </c>
      <c r="S140" s="190">
        <v>0</v>
      </c>
      <c r="T140" s="191">
        <f>S140*H140</f>
        <v>0</v>
      </c>
      <c r="AR140" s="16" t="s">
        <v>133</v>
      </c>
      <c r="AT140" s="16" t="s">
        <v>128</v>
      </c>
      <c r="AU140" s="16" t="s">
        <v>79</v>
      </c>
      <c r="AY140" s="16" t="s">
        <v>125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6" t="s">
        <v>22</v>
      </c>
      <c r="BK140" s="192">
        <f>ROUND(I140*H140,2)</f>
        <v>0</v>
      </c>
      <c r="BL140" s="16" t="s">
        <v>133</v>
      </c>
      <c r="BM140" s="16" t="s">
        <v>193</v>
      </c>
    </row>
    <row r="141" spans="2:51" s="11" customFormat="1" ht="13.5">
      <c r="B141" s="193"/>
      <c r="C141" s="194"/>
      <c r="D141" s="195" t="s">
        <v>135</v>
      </c>
      <c r="E141" s="196" t="s">
        <v>20</v>
      </c>
      <c r="F141" s="197" t="s">
        <v>627</v>
      </c>
      <c r="G141" s="194"/>
      <c r="H141" s="198">
        <v>658.5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135</v>
      </c>
      <c r="AU141" s="204" t="s">
        <v>79</v>
      </c>
      <c r="AV141" s="11" t="s">
        <v>79</v>
      </c>
      <c r="AW141" s="11" t="s">
        <v>35</v>
      </c>
      <c r="AX141" s="11" t="s">
        <v>22</v>
      </c>
      <c r="AY141" s="204" t="s">
        <v>125</v>
      </c>
    </row>
    <row r="142" spans="2:65" s="1" customFormat="1" ht="44.25" customHeight="1">
      <c r="B142" s="33"/>
      <c r="C142" s="181" t="s">
        <v>214</v>
      </c>
      <c r="D142" s="181" t="s">
        <v>128</v>
      </c>
      <c r="E142" s="182" t="s">
        <v>628</v>
      </c>
      <c r="F142" s="183" t="s">
        <v>629</v>
      </c>
      <c r="G142" s="184" t="s">
        <v>282</v>
      </c>
      <c r="H142" s="185">
        <v>1</v>
      </c>
      <c r="I142" s="186"/>
      <c r="J142" s="187">
        <f>ROUND(I142*H142,2)</f>
        <v>0</v>
      </c>
      <c r="K142" s="183" t="s">
        <v>20</v>
      </c>
      <c r="L142" s="53"/>
      <c r="M142" s="188" t="s">
        <v>20</v>
      </c>
      <c r="N142" s="189" t="s">
        <v>42</v>
      </c>
      <c r="O142" s="34"/>
      <c r="P142" s="190">
        <f>O142*H142</f>
        <v>0</v>
      </c>
      <c r="Q142" s="190">
        <v>0.02102</v>
      </c>
      <c r="R142" s="190">
        <f>Q142*H142</f>
        <v>0.02102</v>
      </c>
      <c r="S142" s="190">
        <v>0</v>
      </c>
      <c r="T142" s="191">
        <f>S142*H142</f>
        <v>0</v>
      </c>
      <c r="AR142" s="16" t="s">
        <v>133</v>
      </c>
      <c r="AT142" s="16" t="s">
        <v>128</v>
      </c>
      <c r="AU142" s="16" t="s">
        <v>79</v>
      </c>
      <c r="AY142" s="16" t="s">
        <v>125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6" t="s">
        <v>22</v>
      </c>
      <c r="BK142" s="192">
        <f>ROUND(I142*H142,2)</f>
        <v>0</v>
      </c>
      <c r="BL142" s="16" t="s">
        <v>133</v>
      </c>
      <c r="BM142" s="16" t="s">
        <v>630</v>
      </c>
    </row>
    <row r="143" spans="2:65" s="1" customFormat="1" ht="31.5" customHeight="1">
      <c r="B143" s="33"/>
      <c r="C143" s="181" t="s">
        <v>219</v>
      </c>
      <c r="D143" s="181" t="s">
        <v>128</v>
      </c>
      <c r="E143" s="182" t="s">
        <v>441</v>
      </c>
      <c r="F143" s="183" t="s">
        <v>442</v>
      </c>
      <c r="G143" s="184" t="s">
        <v>168</v>
      </c>
      <c r="H143" s="185">
        <v>1.904</v>
      </c>
      <c r="I143" s="186"/>
      <c r="J143" s="187">
        <f>ROUND(I143*H143,2)</f>
        <v>0</v>
      </c>
      <c r="K143" s="183" t="s">
        <v>132</v>
      </c>
      <c r="L143" s="53"/>
      <c r="M143" s="188" t="s">
        <v>20</v>
      </c>
      <c r="N143" s="189" t="s">
        <v>42</v>
      </c>
      <c r="O143" s="34"/>
      <c r="P143" s="190">
        <f>O143*H143</f>
        <v>0</v>
      </c>
      <c r="Q143" s="190">
        <v>0</v>
      </c>
      <c r="R143" s="190">
        <f>Q143*H143</f>
        <v>0</v>
      </c>
      <c r="S143" s="190">
        <v>1.8</v>
      </c>
      <c r="T143" s="191">
        <f>S143*H143</f>
        <v>3.4272</v>
      </c>
      <c r="AR143" s="16" t="s">
        <v>133</v>
      </c>
      <c r="AT143" s="16" t="s">
        <v>128</v>
      </c>
      <c r="AU143" s="16" t="s">
        <v>79</v>
      </c>
      <c r="AY143" s="16" t="s">
        <v>125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6" t="s">
        <v>22</v>
      </c>
      <c r="BK143" s="192">
        <f>ROUND(I143*H143,2)</f>
        <v>0</v>
      </c>
      <c r="BL143" s="16" t="s">
        <v>133</v>
      </c>
      <c r="BM143" s="16" t="s">
        <v>631</v>
      </c>
    </row>
    <row r="144" spans="2:51" s="11" customFormat="1" ht="13.5">
      <c r="B144" s="193"/>
      <c r="C144" s="194"/>
      <c r="D144" s="195" t="s">
        <v>135</v>
      </c>
      <c r="E144" s="196" t="s">
        <v>20</v>
      </c>
      <c r="F144" s="197" t="s">
        <v>600</v>
      </c>
      <c r="G144" s="194"/>
      <c r="H144" s="198">
        <v>1.904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135</v>
      </c>
      <c r="AU144" s="204" t="s">
        <v>79</v>
      </c>
      <c r="AV144" s="11" t="s">
        <v>79</v>
      </c>
      <c r="AW144" s="11" t="s">
        <v>35</v>
      </c>
      <c r="AX144" s="11" t="s">
        <v>22</v>
      </c>
      <c r="AY144" s="204" t="s">
        <v>125</v>
      </c>
    </row>
    <row r="145" spans="2:65" s="1" customFormat="1" ht="22.5" customHeight="1">
      <c r="B145" s="33"/>
      <c r="C145" s="181" t="s">
        <v>224</v>
      </c>
      <c r="D145" s="181" t="s">
        <v>128</v>
      </c>
      <c r="E145" s="182" t="s">
        <v>196</v>
      </c>
      <c r="F145" s="183" t="s">
        <v>197</v>
      </c>
      <c r="G145" s="184" t="s">
        <v>131</v>
      </c>
      <c r="H145" s="185">
        <v>16.478</v>
      </c>
      <c r="I145" s="186"/>
      <c r="J145" s="187">
        <f>ROUND(I145*H145,2)</f>
        <v>0</v>
      </c>
      <c r="K145" s="183" t="s">
        <v>132</v>
      </c>
      <c r="L145" s="53"/>
      <c r="M145" s="188" t="s">
        <v>20</v>
      </c>
      <c r="N145" s="189" t="s">
        <v>42</v>
      </c>
      <c r="O145" s="34"/>
      <c r="P145" s="190">
        <f>O145*H145</f>
        <v>0</v>
      </c>
      <c r="Q145" s="190">
        <v>0</v>
      </c>
      <c r="R145" s="190">
        <f>Q145*H145</f>
        <v>0</v>
      </c>
      <c r="S145" s="190">
        <v>0.055</v>
      </c>
      <c r="T145" s="191">
        <f>S145*H145</f>
        <v>0.90629</v>
      </c>
      <c r="AR145" s="16" t="s">
        <v>133</v>
      </c>
      <c r="AT145" s="16" t="s">
        <v>128</v>
      </c>
      <c r="AU145" s="16" t="s">
        <v>79</v>
      </c>
      <c r="AY145" s="16" t="s">
        <v>125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6" t="s">
        <v>22</v>
      </c>
      <c r="BK145" s="192">
        <f>ROUND(I145*H145,2)</f>
        <v>0</v>
      </c>
      <c r="BL145" s="16" t="s">
        <v>133</v>
      </c>
      <c r="BM145" s="16" t="s">
        <v>198</v>
      </c>
    </row>
    <row r="146" spans="2:51" s="11" customFormat="1" ht="13.5">
      <c r="B146" s="193"/>
      <c r="C146" s="194"/>
      <c r="D146" s="195" t="s">
        <v>135</v>
      </c>
      <c r="E146" s="196" t="s">
        <v>20</v>
      </c>
      <c r="F146" s="197" t="s">
        <v>611</v>
      </c>
      <c r="G146" s="194"/>
      <c r="H146" s="198">
        <v>16.478</v>
      </c>
      <c r="I146" s="199"/>
      <c r="J146" s="194"/>
      <c r="K146" s="194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135</v>
      </c>
      <c r="AU146" s="204" t="s">
        <v>79</v>
      </c>
      <c r="AV146" s="11" t="s">
        <v>79</v>
      </c>
      <c r="AW146" s="11" t="s">
        <v>35</v>
      </c>
      <c r="AX146" s="11" t="s">
        <v>22</v>
      </c>
      <c r="AY146" s="204" t="s">
        <v>125</v>
      </c>
    </row>
    <row r="147" spans="2:65" s="1" customFormat="1" ht="22.5" customHeight="1">
      <c r="B147" s="33"/>
      <c r="C147" s="181" t="s">
        <v>231</v>
      </c>
      <c r="D147" s="181" t="s">
        <v>128</v>
      </c>
      <c r="E147" s="182" t="s">
        <v>201</v>
      </c>
      <c r="F147" s="183" t="s">
        <v>202</v>
      </c>
      <c r="G147" s="184" t="s">
        <v>131</v>
      </c>
      <c r="H147" s="185">
        <v>0.75</v>
      </c>
      <c r="I147" s="186"/>
      <c r="J147" s="187">
        <f>ROUND(I147*H147,2)</f>
        <v>0</v>
      </c>
      <c r="K147" s="183" t="s">
        <v>132</v>
      </c>
      <c r="L147" s="53"/>
      <c r="M147" s="188" t="s">
        <v>20</v>
      </c>
      <c r="N147" s="189" t="s">
        <v>42</v>
      </c>
      <c r="O147" s="34"/>
      <c r="P147" s="190">
        <f>O147*H147</f>
        <v>0</v>
      </c>
      <c r="Q147" s="190">
        <v>0</v>
      </c>
      <c r="R147" s="190">
        <f>Q147*H147</f>
        <v>0</v>
      </c>
      <c r="S147" s="190">
        <v>0.041</v>
      </c>
      <c r="T147" s="191">
        <f>S147*H147</f>
        <v>0.03075</v>
      </c>
      <c r="AR147" s="16" t="s">
        <v>133</v>
      </c>
      <c r="AT147" s="16" t="s">
        <v>128</v>
      </c>
      <c r="AU147" s="16" t="s">
        <v>79</v>
      </c>
      <c r="AY147" s="16" t="s">
        <v>125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6" t="s">
        <v>22</v>
      </c>
      <c r="BK147" s="192">
        <f>ROUND(I147*H147,2)</f>
        <v>0</v>
      </c>
      <c r="BL147" s="16" t="s">
        <v>133</v>
      </c>
      <c r="BM147" s="16" t="s">
        <v>632</v>
      </c>
    </row>
    <row r="148" spans="2:51" s="11" customFormat="1" ht="13.5">
      <c r="B148" s="193"/>
      <c r="C148" s="194"/>
      <c r="D148" s="195" t="s">
        <v>135</v>
      </c>
      <c r="E148" s="196" t="s">
        <v>20</v>
      </c>
      <c r="F148" s="197" t="s">
        <v>633</v>
      </c>
      <c r="G148" s="194"/>
      <c r="H148" s="198">
        <v>0.75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135</v>
      </c>
      <c r="AU148" s="204" t="s">
        <v>79</v>
      </c>
      <c r="AV148" s="11" t="s">
        <v>79</v>
      </c>
      <c r="AW148" s="11" t="s">
        <v>35</v>
      </c>
      <c r="AX148" s="11" t="s">
        <v>22</v>
      </c>
      <c r="AY148" s="204" t="s">
        <v>125</v>
      </c>
    </row>
    <row r="149" spans="2:65" s="1" customFormat="1" ht="22.5" customHeight="1">
      <c r="B149" s="33"/>
      <c r="C149" s="181" t="s">
        <v>236</v>
      </c>
      <c r="D149" s="181" t="s">
        <v>128</v>
      </c>
      <c r="E149" s="182" t="s">
        <v>634</v>
      </c>
      <c r="F149" s="183" t="s">
        <v>635</v>
      </c>
      <c r="G149" s="184" t="s">
        <v>131</v>
      </c>
      <c r="H149" s="185">
        <v>6.308</v>
      </c>
      <c r="I149" s="186"/>
      <c r="J149" s="187">
        <f>ROUND(I149*H149,2)</f>
        <v>0</v>
      </c>
      <c r="K149" s="183" t="s">
        <v>132</v>
      </c>
      <c r="L149" s="53"/>
      <c r="M149" s="188" t="s">
        <v>20</v>
      </c>
      <c r="N149" s="189" t="s">
        <v>42</v>
      </c>
      <c r="O149" s="34"/>
      <c r="P149" s="190">
        <f>O149*H149</f>
        <v>0</v>
      </c>
      <c r="Q149" s="190">
        <v>0</v>
      </c>
      <c r="R149" s="190">
        <f>Q149*H149</f>
        <v>0</v>
      </c>
      <c r="S149" s="190">
        <v>0.027</v>
      </c>
      <c r="T149" s="191">
        <f>S149*H149</f>
        <v>0.170316</v>
      </c>
      <c r="AR149" s="16" t="s">
        <v>133</v>
      </c>
      <c r="AT149" s="16" t="s">
        <v>128</v>
      </c>
      <c r="AU149" s="16" t="s">
        <v>79</v>
      </c>
      <c r="AY149" s="16" t="s">
        <v>125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6" t="s">
        <v>22</v>
      </c>
      <c r="BK149" s="192">
        <f>ROUND(I149*H149,2)</f>
        <v>0</v>
      </c>
      <c r="BL149" s="16" t="s">
        <v>133</v>
      </c>
      <c r="BM149" s="16" t="s">
        <v>636</v>
      </c>
    </row>
    <row r="150" spans="2:51" s="11" customFormat="1" ht="13.5">
      <c r="B150" s="193"/>
      <c r="C150" s="194"/>
      <c r="D150" s="195" t="s">
        <v>135</v>
      </c>
      <c r="E150" s="196" t="s">
        <v>20</v>
      </c>
      <c r="F150" s="197" t="s">
        <v>637</v>
      </c>
      <c r="G150" s="194"/>
      <c r="H150" s="198">
        <v>6.308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135</v>
      </c>
      <c r="AU150" s="204" t="s">
        <v>79</v>
      </c>
      <c r="AV150" s="11" t="s">
        <v>79</v>
      </c>
      <c r="AW150" s="11" t="s">
        <v>35</v>
      </c>
      <c r="AX150" s="11" t="s">
        <v>22</v>
      </c>
      <c r="AY150" s="204" t="s">
        <v>125</v>
      </c>
    </row>
    <row r="151" spans="2:65" s="1" customFormat="1" ht="22.5" customHeight="1">
      <c r="B151" s="33"/>
      <c r="C151" s="181" t="s">
        <v>7</v>
      </c>
      <c r="D151" s="181" t="s">
        <v>128</v>
      </c>
      <c r="E151" s="182" t="s">
        <v>210</v>
      </c>
      <c r="F151" s="183" t="s">
        <v>211</v>
      </c>
      <c r="G151" s="184" t="s">
        <v>131</v>
      </c>
      <c r="H151" s="185">
        <v>15.288</v>
      </c>
      <c r="I151" s="186"/>
      <c r="J151" s="187">
        <f>ROUND(I151*H151,2)</f>
        <v>0</v>
      </c>
      <c r="K151" s="183" t="s">
        <v>132</v>
      </c>
      <c r="L151" s="53"/>
      <c r="M151" s="188" t="s">
        <v>20</v>
      </c>
      <c r="N151" s="189" t="s">
        <v>42</v>
      </c>
      <c r="O151" s="34"/>
      <c r="P151" s="190">
        <f>O151*H151</f>
        <v>0</v>
      </c>
      <c r="Q151" s="190">
        <v>0</v>
      </c>
      <c r="R151" s="190">
        <f>Q151*H151</f>
        <v>0</v>
      </c>
      <c r="S151" s="190">
        <v>0.062</v>
      </c>
      <c r="T151" s="191">
        <f>S151*H151</f>
        <v>0.947856</v>
      </c>
      <c r="AR151" s="16" t="s">
        <v>133</v>
      </c>
      <c r="AT151" s="16" t="s">
        <v>128</v>
      </c>
      <c r="AU151" s="16" t="s">
        <v>79</v>
      </c>
      <c r="AY151" s="16" t="s">
        <v>125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6" t="s">
        <v>22</v>
      </c>
      <c r="BK151" s="192">
        <f>ROUND(I151*H151,2)</f>
        <v>0</v>
      </c>
      <c r="BL151" s="16" t="s">
        <v>133</v>
      </c>
      <c r="BM151" s="16" t="s">
        <v>212</v>
      </c>
    </row>
    <row r="152" spans="2:51" s="11" customFormat="1" ht="13.5">
      <c r="B152" s="193"/>
      <c r="C152" s="194"/>
      <c r="D152" s="195" t="s">
        <v>135</v>
      </c>
      <c r="E152" s="196" t="s">
        <v>20</v>
      </c>
      <c r="F152" s="197" t="s">
        <v>638</v>
      </c>
      <c r="G152" s="194"/>
      <c r="H152" s="198">
        <v>15.288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135</v>
      </c>
      <c r="AU152" s="204" t="s">
        <v>79</v>
      </c>
      <c r="AV152" s="11" t="s">
        <v>79</v>
      </c>
      <c r="AW152" s="11" t="s">
        <v>35</v>
      </c>
      <c r="AX152" s="11" t="s">
        <v>22</v>
      </c>
      <c r="AY152" s="204" t="s">
        <v>125</v>
      </c>
    </row>
    <row r="153" spans="2:65" s="1" customFormat="1" ht="22.5" customHeight="1">
      <c r="B153" s="33"/>
      <c r="C153" s="181" t="s">
        <v>244</v>
      </c>
      <c r="D153" s="181" t="s">
        <v>128</v>
      </c>
      <c r="E153" s="182" t="s">
        <v>215</v>
      </c>
      <c r="F153" s="183" t="s">
        <v>216</v>
      </c>
      <c r="G153" s="184" t="s">
        <v>131</v>
      </c>
      <c r="H153" s="185">
        <v>53.782</v>
      </c>
      <c r="I153" s="186"/>
      <c r="J153" s="187">
        <f>ROUND(I153*H153,2)</f>
        <v>0</v>
      </c>
      <c r="K153" s="183" t="s">
        <v>132</v>
      </c>
      <c r="L153" s="53"/>
      <c r="M153" s="188" t="s">
        <v>20</v>
      </c>
      <c r="N153" s="189" t="s">
        <v>42</v>
      </c>
      <c r="O153" s="34"/>
      <c r="P153" s="190">
        <f>O153*H153</f>
        <v>0</v>
      </c>
      <c r="Q153" s="190">
        <v>0</v>
      </c>
      <c r="R153" s="190">
        <f>Q153*H153</f>
        <v>0</v>
      </c>
      <c r="S153" s="190">
        <v>0.054</v>
      </c>
      <c r="T153" s="191">
        <f>S153*H153</f>
        <v>2.904228</v>
      </c>
      <c r="AR153" s="16" t="s">
        <v>133</v>
      </c>
      <c r="AT153" s="16" t="s">
        <v>128</v>
      </c>
      <c r="AU153" s="16" t="s">
        <v>79</v>
      </c>
      <c r="AY153" s="16" t="s">
        <v>125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6" t="s">
        <v>22</v>
      </c>
      <c r="BK153" s="192">
        <f>ROUND(I153*H153,2)</f>
        <v>0</v>
      </c>
      <c r="BL153" s="16" t="s">
        <v>133</v>
      </c>
      <c r="BM153" s="16" t="s">
        <v>217</v>
      </c>
    </row>
    <row r="154" spans="2:51" s="11" customFormat="1" ht="13.5">
      <c r="B154" s="193"/>
      <c r="C154" s="194"/>
      <c r="D154" s="205" t="s">
        <v>135</v>
      </c>
      <c r="E154" s="206" t="s">
        <v>20</v>
      </c>
      <c r="F154" s="207" t="s">
        <v>639</v>
      </c>
      <c r="G154" s="194"/>
      <c r="H154" s="208">
        <v>13.992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135</v>
      </c>
      <c r="AU154" s="204" t="s">
        <v>79</v>
      </c>
      <c r="AV154" s="11" t="s">
        <v>79</v>
      </c>
      <c r="AW154" s="11" t="s">
        <v>35</v>
      </c>
      <c r="AX154" s="11" t="s">
        <v>71</v>
      </c>
      <c r="AY154" s="204" t="s">
        <v>125</v>
      </c>
    </row>
    <row r="155" spans="2:51" s="11" customFormat="1" ht="13.5">
      <c r="B155" s="193"/>
      <c r="C155" s="194"/>
      <c r="D155" s="205" t="s">
        <v>135</v>
      </c>
      <c r="E155" s="206" t="s">
        <v>20</v>
      </c>
      <c r="F155" s="207" t="s">
        <v>640</v>
      </c>
      <c r="G155" s="194"/>
      <c r="H155" s="208">
        <v>39.79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135</v>
      </c>
      <c r="AU155" s="204" t="s">
        <v>79</v>
      </c>
      <c r="AV155" s="11" t="s">
        <v>79</v>
      </c>
      <c r="AW155" s="11" t="s">
        <v>35</v>
      </c>
      <c r="AX155" s="11" t="s">
        <v>71</v>
      </c>
      <c r="AY155" s="204" t="s">
        <v>125</v>
      </c>
    </row>
    <row r="156" spans="2:51" s="12" customFormat="1" ht="13.5">
      <c r="B156" s="209"/>
      <c r="C156" s="210"/>
      <c r="D156" s="195" t="s">
        <v>135</v>
      </c>
      <c r="E156" s="211" t="s">
        <v>20</v>
      </c>
      <c r="F156" s="212" t="s">
        <v>146</v>
      </c>
      <c r="G156" s="210"/>
      <c r="H156" s="213">
        <v>53.782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135</v>
      </c>
      <c r="AU156" s="219" t="s">
        <v>79</v>
      </c>
      <c r="AV156" s="12" t="s">
        <v>133</v>
      </c>
      <c r="AW156" s="12" t="s">
        <v>35</v>
      </c>
      <c r="AX156" s="12" t="s">
        <v>22</v>
      </c>
      <c r="AY156" s="219" t="s">
        <v>125</v>
      </c>
    </row>
    <row r="157" spans="2:65" s="1" customFormat="1" ht="22.5" customHeight="1">
      <c r="B157" s="33"/>
      <c r="C157" s="181" t="s">
        <v>248</v>
      </c>
      <c r="D157" s="181" t="s">
        <v>128</v>
      </c>
      <c r="E157" s="182" t="s">
        <v>220</v>
      </c>
      <c r="F157" s="183" t="s">
        <v>221</v>
      </c>
      <c r="G157" s="184" t="s">
        <v>131</v>
      </c>
      <c r="H157" s="185">
        <v>2.087</v>
      </c>
      <c r="I157" s="186"/>
      <c r="J157" s="187">
        <f>ROUND(I157*H157,2)</f>
        <v>0</v>
      </c>
      <c r="K157" s="183" t="s">
        <v>132</v>
      </c>
      <c r="L157" s="53"/>
      <c r="M157" s="188" t="s">
        <v>20</v>
      </c>
      <c r="N157" s="189" t="s">
        <v>42</v>
      </c>
      <c r="O157" s="34"/>
      <c r="P157" s="190">
        <f>O157*H157</f>
        <v>0</v>
      </c>
      <c r="Q157" s="190">
        <v>0</v>
      </c>
      <c r="R157" s="190">
        <f>Q157*H157</f>
        <v>0</v>
      </c>
      <c r="S157" s="190">
        <v>0.047</v>
      </c>
      <c r="T157" s="191">
        <f>S157*H157</f>
        <v>0.09808900000000001</v>
      </c>
      <c r="AR157" s="16" t="s">
        <v>133</v>
      </c>
      <c r="AT157" s="16" t="s">
        <v>128</v>
      </c>
      <c r="AU157" s="16" t="s">
        <v>79</v>
      </c>
      <c r="AY157" s="16" t="s">
        <v>125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6" t="s">
        <v>22</v>
      </c>
      <c r="BK157" s="192">
        <f>ROUND(I157*H157,2)</f>
        <v>0</v>
      </c>
      <c r="BL157" s="16" t="s">
        <v>133</v>
      </c>
      <c r="BM157" s="16" t="s">
        <v>222</v>
      </c>
    </row>
    <row r="158" spans="2:51" s="11" customFormat="1" ht="13.5">
      <c r="B158" s="193"/>
      <c r="C158" s="194"/>
      <c r="D158" s="205" t="s">
        <v>135</v>
      </c>
      <c r="E158" s="206" t="s">
        <v>20</v>
      </c>
      <c r="F158" s="207" t="s">
        <v>641</v>
      </c>
      <c r="G158" s="194"/>
      <c r="H158" s="208">
        <v>2.087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135</v>
      </c>
      <c r="AU158" s="204" t="s">
        <v>79</v>
      </c>
      <c r="AV158" s="11" t="s">
        <v>79</v>
      </c>
      <c r="AW158" s="11" t="s">
        <v>35</v>
      </c>
      <c r="AX158" s="11" t="s">
        <v>22</v>
      </c>
      <c r="AY158" s="204" t="s">
        <v>125</v>
      </c>
    </row>
    <row r="159" spans="2:63" s="10" customFormat="1" ht="29.85" customHeight="1">
      <c r="B159" s="164"/>
      <c r="C159" s="165"/>
      <c r="D159" s="178" t="s">
        <v>70</v>
      </c>
      <c r="E159" s="179" t="s">
        <v>229</v>
      </c>
      <c r="F159" s="179" t="s">
        <v>230</v>
      </c>
      <c r="G159" s="165"/>
      <c r="H159" s="165"/>
      <c r="I159" s="168"/>
      <c r="J159" s="180">
        <f>BK159</f>
        <v>0</v>
      </c>
      <c r="K159" s="165"/>
      <c r="L159" s="170"/>
      <c r="M159" s="171"/>
      <c r="N159" s="172"/>
      <c r="O159" s="172"/>
      <c r="P159" s="173">
        <f>SUM(P160:P166)</f>
        <v>0</v>
      </c>
      <c r="Q159" s="172"/>
      <c r="R159" s="173">
        <f>SUM(R160:R166)</f>
        <v>0</v>
      </c>
      <c r="S159" s="172"/>
      <c r="T159" s="174">
        <f>SUM(T160:T166)</f>
        <v>0</v>
      </c>
      <c r="AR159" s="175" t="s">
        <v>22</v>
      </c>
      <c r="AT159" s="176" t="s">
        <v>70</v>
      </c>
      <c r="AU159" s="176" t="s">
        <v>22</v>
      </c>
      <c r="AY159" s="175" t="s">
        <v>125</v>
      </c>
      <c r="BK159" s="177">
        <f>SUM(BK160:BK166)</f>
        <v>0</v>
      </c>
    </row>
    <row r="160" spans="2:65" s="1" customFormat="1" ht="22.5" customHeight="1">
      <c r="B160" s="33"/>
      <c r="C160" s="181" t="s">
        <v>255</v>
      </c>
      <c r="D160" s="181" t="s">
        <v>128</v>
      </c>
      <c r="E160" s="182" t="s">
        <v>232</v>
      </c>
      <c r="F160" s="183" t="s">
        <v>233</v>
      </c>
      <c r="G160" s="184" t="s">
        <v>234</v>
      </c>
      <c r="H160" s="185">
        <v>12.905</v>
      </c>
      <c r="I160" s="186"/>
      <c r="J160" s="187">
        <f>ROUND(I160*H160,2)</f>
        <v>0</v>
      </c>
      <c r="K160" s="183" t="s">
        <v>132</v>
      </c>
      <c r="L160" s="53"/>
      <c r="M160" s="188" t="s">
        <v>20</v>
      </c>
      <c r="N160" s="189" t="s">
        <v>42</v>
      </c>
      <c r="O160" s="34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AR160" s="16" t="s">
        <v>133</v>
      </c>
      <c r="AT160" s="16" t="s">
        <v>128</v>
      </c>
      <c r="AU160" s="16" t="s">
        <v>79</v>
      </c>
      <c r="AY160" s="16" t="s">
        <v>125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6" t="s">
        <v>22</v>
      </c>
      <c r="BK160" s="192">
        <f>ROUND(I160*H160,2)</f>
        <v>0</v>
      </c>
      <c r="BL160" s="16" t="s">
        <v>133</v>
      </c>
      <c r="BM160" s="16" t="s">
        <v>235</v>
      </c>
    </row>
    <row r="161" spans="2:65" s="1" customFormat="1" ht="22.5" customHeight="1">
      <c r="B161" s="33"/>
      <c r="C161" s="181" t="s">
        <v>263</v>
      </c>
      <c r="D161" s="181" t="s">
        <v>128</v>
      </c>
      <c r="E161" s="182" t="s">
        <v>237</v>
      </c>
      <c r="F161" s="183" t="s">
        <v>238</v>
      </c>
      <c r="G161" s="184" t="s">
        <v>234</v>
      </c>
      <c r="H161" s="185">
        <v>12.905</v>
      </c>
      <c r="I161" s="186"/>
      <c r="J161" s="187">
        <f>ROUND(I161*H161,2)</f>
        <v>0</v>
      </c>
      <c r="K161" s="183" t="s">
        <v>132</v>
      </c>
      <c r="L161" s="53"/>
      <c r="M161" s="188" t="s">
        <v>20</v>
      </c>
      <c r="N161" s="189" t="s">
        <v>42</v>
      </c>
      <c r="O161" s="34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AR161" s="16" t="s">
        <v>133</v>
      </c>
      <c r="AT161" s="16" t="s">
        <v>128</v>
      </c>
      <c r="AU161" s="16" t="s">
        <v>79</v>
      </c>
      <c r="AY161" s="16" t="s">
        <v>125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6" t="s">
        <v>22</v>
      </c>
      <c r="BK161" s="192">
        <f>ROUND(I161*H161,2)</f>
        <v>0</v>
      </c>
      <c r="BL161" s="16" t="s">
        <v>133</v>
      </c>
      <c r="BM161" s="16" t="s">
        <v>239</v>
      </c>
    </row>
    <row r="162" spans="2:65" s="1" customFormat="1" ht="22.5" customHeight="1">
      <c r="B162" s="33"/>
      <c r="C162" s="181" t="s">
        <v>269</v>
      </c>
      <c r="D162" s="181" t="s">
        <v>128</v>
      </c>
      <c r="E162" s="182" t="s">
        <v>240</v>
      </c>
      <c r="F162" s="183" t="s">
        <v>241</v>
      </c>
      <c r="G162" s="184" t="s">
        <v>234</v>
      </c>
      <c r="H162" s="185">
        <v>193.575</v>
      </c>
      <c r="I162" s="186"/>
      <c r="J162" s="187">
        <f>ROUND(I162*H162,2)</f>
        <v>0</v>
      </c>
      <c r="K162" s="183" t="s">
        <v>132</v>
      </c>
      <c r="L162" s="53"/>
      <c r="M162" s="188" t="s">
        <v>20</v>
      </c>
      <c r="N162" s="189" t="s">
        <v>42</v>
      </c>
      <c r="O162" s="34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AR162" s="16" t="s">
        <v>133</v>
      </c>
      <c r="AT162" s="16" t="s">
        <v>128</v>
      </c>
      <c r="AU162" s="16" t="s">
        <v>79</v>
      </c>
      <c r="AY162" s="16" t="s">
        <v>125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6" t="s">
        <v>22</v>
      </c>
      <c r="BK162" s="192">
        <f>ROUND(I162*H162,2)</f>
        <v>0</v>
      </c>
      <c r="BL162" s="16" t="s">
        <v>133</v>
      </c>
      <c r="BM162" s="16" t="s">
        <v>242</v>
      </c>
    </row>
    <row r="163" spans="2:51" s="11" customFormat="1" ht="13.5">
      <c r="B163" s="193"/>
      <c r="C163" s="194"/>
      <c r="D163" s="195" t="s">
        <v>135</v>
      </c>
      <c r="E163" s="194"/>
      <c r="F163" s="197" t="s">
        <v>642</v>
      </c>
      <c r="G163" s="194"/>
      <c r="H163" s="198">
        <v>193.575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135</v>
      </c>
      <c r="AU163" s="204" t="s">
        <v>79</v>
      </c>
      <c r="AV163" s="11" t="s">
        <v>79</v>
      </c>
      <c r="AW163" s="11" t="s">
        <v>4</v>
      </c>
      <c r="AX163" s="11" t="s">
        <v>22</v>
      </c>
      <c r="AY163" s="204" t="s">
        <v>125</v>
      </c>
    </row>
    <row r="164" spans="2:65" s="1" customFormat="1" ht="22.5" customHeight="1">
      <c r="B164" s="33"/>
      <c r="C164" s="181" t="s">
        <v>273</v>
      </c>
      <c r="D164" s="181" t="s">
        <v>128</v>
      </c>
      <c r="E164" s="182" t="s">
        <v>245</v>
      </c>
      <c r="F164" s="183" t="s">
        <v>246</v>
      </c>
      <c r="G164" s="184" t="s">
        <v>234</v>
      </c>
      <c r="H164" s="185">
        <v>3.427</v>
      </c>
      <c r="I164" s="186"/>
      <c r="J164" s="187">
        <f>ROUND(I164*H164,2)</f>
        <v>0</v>
      </c>
      <c r="K164" s="183" t="s">
        <v>132</v>
      </c>
      <c r="L164" s="53"/>
      <c r="M164" s="188" t="s">
        <v>20</v>
      </c>
      <c r="N164" s="189" t="s">
        <v>42</v>
      </c>
      <c r="O164" s="34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16" t="s">
        <v>133</v>
      </c>
      <c r="AT164" s="16" t="s">
        <v>128</v>
      </c>
      <c r="AU164" s="16" t="s">
        <v>79</v>
      </c>
      <c r="AY164" s="16" t="s">
        <v>125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6" t="s">
        <v>22</v>
      </c>
      <c r="BK164" s="192">
        <f>ROUND(I164*H164,2)</f>
        <v>0</v>
      </c>
      <c r="BL164" s="16" t="s">
        <v>133</v>
      </c>
      <c r="BM164" s="16" t="s">
        <v>247</v>
      </c>
    </row>
    <row r="165" spans="2:65" s="1" customFormat="1" ht="22.5" customHeight="1">
      <c r="B165" s="33"/>
      <c r="C165" s="181" t="s">
        <v>279</v>
      </c>
      <c r="D165" s="181" t="s">
        <v>128</v>
      </c>
      <c r="E165" s="182" t="s">
        <v>249</v>
      </c>
      <c r="F165" s="183" t="s">
        <v>250</v>
      </c>
      <c r="G165" s="184" t="s">
        <v>234</v>
      </c>
      <c r="H165" s="185">
        <v>9.478</v>
      </c>
      <c r="I165" s="186"/>
      <c r="J165" s="187">
        <f>ROUND(I165*H165,2)</f>
        <v>0</v>
      </c>
      <c r="K165" s="183" t="s">
        <v>132</v>
      </c>
      <c r="L165" s="53"/>
      <c r="M165" s="188" t="s">
        <v>20</v>
      </c>
      <c r="N165" s="189" t="s">
        <v>42</v>
      </c>
      <c r="O165" s="34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AR165" s="16" t="s">
        <v>133</v>
      </c>
      <c r="AT165" s="16" t="s">
        <v>128</v>
      </c>
      <c r="AU165" s="16" t="s">
        <v>79</v>
      </c>
      <c r="AY165" s="16" t="s">
        <v>125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6" t="s">
        <v>22</v>
      </c>
      <c r="BK165" s="192">
        <f>ROUND(I165*H165,2)</f>
        <v>0</v>
      </c>
      <c r="BL165" s="16" t="s">
        <v>133</v>
      </c>
      <c r="BM165" s="16" t="s">
        <v>251</v>
      </c>
    </row>
    <row r="166" spans="2:51" s="11" customFormat="1" ht="13.5">
      <c r="B166" s="193"/>
      <c r="C166" s="194"/>
      <c r="D166" s="205" t="s">
        <v>135</v>
      </c>
      <c r="E166" s="206" t="s">
        <v>20</v>
      </c>
      <c r="F166" s="207" t="s">
        <v>643</v>
      </c>
      <c r="G166" s="194"/>
      <c r="H166" s="208">
        <v>9.478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135</v>
      </c>
      <c r="AU166" s="204" t="s">
        <v>79</v>
      </c>
      <c r="AV166" s="11" t="s">
        <v>79</v>
      </c>
      <c r="AW166" s="11" t="s">
        <v>35</v>
      </c>
      <c r="AX166" s="11" t="s">
        <v>22</v>
      </c>
      <c r="AY166" s="204" t="s">
        <v>125</v>
      </c>
    </row>
    <row r="167" spans="2:63" s="10" customFormat="1" ht="29.85" customHeight="1">
      <c r="B167" s="164"/>
      <c r="C167" s="165"/>
      <c r="D167" s="178" t="s">
        <v>70</v>
      </c>
      <c r="E167" s="179" t="s">
        <v>253</v>
      </c>
      <c r="F167" s="179" t="s">
        <v>254</v>
      </c>
      <c r="G167" s="165"/>
      <c r="H167" s="165"/>
      <c r="I167" s="168"/>
      <c r="J167" s="180">
        <f>BK167</f>
        <v>0</v>
      </c>
      <c r="K167" s="165"/>
      <c r="L167" s="170"/>
      <c r="M167" s="171"/>
      <c r="N167" s="172"/>
      <c r="O167" s="172"/>
      <c r="P167" s="173">
        <f>P168</f>
        <v>0</v>
      </c>
      <c r="Q167" s="172"/>
      <c r="R167" s="173">
        <f>R168</f>
        <v>0</v>
      </c>
      <c r="S167" s="172"/>
      <c r="T167" s="174">
        <f>T168</f>
        <v>0</v>
      </c>
      <c r="AR167" s="175" t="s">
        <v>22</v>
      </c>
      <c r="AT167" s="176" t="s">
        <v>70</v>
      </c>
      <c r="AU167" s="176" t="s">
        <v>22</v>
      </c>
      <c r="AY167" s="175" t="s">
        <v>125</v>
      </c>
      <c r="BK167" s="177">
        <f>BK168</f>
        <v>0</v>
      </c>
    </row>
    <row r="168" spans="2:65" s="1" customFormat="1" ht="22.5" customHeight="1">
      <c r="B168" s="33"/>
      <c r="C168" s="181" t="s">
        <v>284</v>
      </c>
      <c r="D168" s="181" t="s">
        <v>128</v>
      </c>
      <c r="E168" s="182" t="s">
        <v>256</v>
      </c>
      <c r="F168" s="183" t="s">
        <v>257</v>
      </c>
      <c r="G168" s="184" t="s">
        <v>234</v>
      </c>
      <c r="H168" s="185">
        <v>19.817</v>
      </c>
      <c r="I168" s="186"/>
      <c r="J168" s="187">
        <f>ROUND(I168*H168,2)</f>
        <v>0</v>
      </c>
      <c r="K168" s="183" t="s">
        <v>132</v>
      </c>
      <c r="L168" s="53"/>
      <c r="M168" s="188" t="s">
        <v>20</v>
      </c>
      <c r="N168" s="189" t="s">
        <v>42</v>
      </c>
      <c r="O168" s="34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AR168" s="16" t="s">
        <v>133</v>
      </c>
      <c r="AT168" s="16" t="s">
        <v>128</v>
      </c>
      <c r="AU168" s="16" t="s">
        <v>79</v>
      </c>
      <c r="AY168" s="16" t="s">
        <v>125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6" t="s">
        <v>22</v>
      </c>
      <c r="BK168" s="192">
        <f>ROUND(I168*H168,2)</f>
        <v>0</v>
      </c>
      <c r="BL168" s="16" t="s">
        <v>133</v>
      </c>
      <c r="BM168" s="16" t="s">
        <v>258</v>
      </c>
    </row>
    <row r="169" spans="2:63" s="10" customFormat="1" ht="37.35" customHeight="1">
      <c r="B169" s="164"/>
      <c r="C169" s="165"/>
      <c r="D169" s="166" t="s">
        <v>70</v>
      </c>
      <c r="E169" s="167" t="s">
        <v>259</v>
      </c>
      <c r="F169" s="167" t="s">
        <v>260</v>
      </c>
      <c r="G169" s="165"/>
      <c r="H169" s="165"/>
      <c r="I169" s="168"/>
      <c r="J169" s="169">
        <f>BK169</f>
        <v>0</v>
      </c>
      <c r="K169" s="165"/>
      <c r="L169" s="170"/>
      <c r="M169" s="171"/>
      <c r="N169" s="172"/>
      <c r="O169" s="172"/>
      <c r="P169" s="173">
        <f>P170+P179+P218+P226+P239</f>
        <v>0</v>
      </c>
      <c r="Q169" s="172"/>
      <c r="R169" s="173">
        <f>R170+R179+R218+R226+R239</f>
        <v>18.632587169999997</v>
      </c>
      <c r="S169" s="172"/>
      <c r="T169" s="174">
        <f>T170+T179+T218+T226+T239</f>
        <v>4.420466599999999</v>
      </c>
      <c r="AR169" s="175" t="s">
        <v>79</v>
      </c>
      <c r="AT169" s="176" t="s">
        <v>70</v>
      </c>
      <c r="AU169" s="176" t="s">
        <v>71</v>
      </c>
      <c r="AY169" s="175" t="s">
        <v>125</v>
      </c>
      <c r="BK169" s="177">
        <f>BK170+BK179+BK218+BK226+BK239</f>
        <v>0</v>
      </c>
    </row>
    <row r="170" spans="2:63" s="10" customFormat="1" ht="19.9" customHeight="1">
      <c r="B170" s="164"/>
      <c r="C170" s="165"/>
      <c r="D170" s="178" t="s">
        <v>70</v>
      </c>
      <c r="E170" s="179" t="s">
        <v>261</v>
      </c>
      <c r="F170" s="179" t="s">
        <v>262</v>
      </c>
      <c r="G170" s="165"/>
      <c r="H170" s="165"/>
      <c r="I170" s="168"/>
      <c r="J170" s="180">
        <f>BK170</f>
        <v>0</v>
      </c>
      <c r="K170" s="165"/>
      <c r="L170" s="170"/>
      <c r="M170" s="171"/>
      <c r="N170" s="172"/>
      <c r="O170" s="172"/>
      <c r="P170" s="173">
        <f>SUM(P171:P178)</f>
        <v>0</v>
      </c>
      <c r="Q170" s="172"/>
      <c r="R170" s="173">
        <f>SUM(R171:R178)</f>
        <v>0.47696220000000006</v>
      </c>
      <c r="S170" s="172"/>
      <c r="T170" s="174">
        <f>SUM(T171:T178)</f>
        <v>0.18567060000000002</v>
      </c>
      <c r="AR170" s="175" t="s">
        <v>79</v>
      </c>
      <c r="AT170" s="176" t="s">
        <v>70</v>
      </c>
      <c r="AU170" s="176" t="s">
        <v>22</v>
      </c>
      <c r="AY170" s="175" t="s">
        <v>125</v>
      </c>
      <c r="BK170" s="177">
        <f>SUM(BK171:BK178)</f>
        <v>0</v>
      </c>
    </row>
    <row r="171" spans="2:65" s="1" customFormat="1" ht="22.5" customHeight="1">
      <c r="B171" s="33"/>
      <c r="C171" s="181" t="s">
        <v>288</v>
      </c>
      <c r="D171" s="181" t="s">
        <v>128</v>
      </c>
      <c r="E171" s="182" t="s">
        <v>264</v>
      </c>
      <c r="F171" s="183" t="s">
        <v>265</v>
      </c>
      <c r="G171" s="184" t="s">
        <v>139</v>
      </c>
      <c r="H171" s="185">
        <v>111.18</v>
      </c>
      <c r="I171" s="186"/>
      <c r="J171" s="187">
        <f>ROUND(I171*H171,2)</f>
        <v>0</v>
      </c>
      <c r="K171" s="183" t="s">
        <v>132</v>
      </c>
      <c r="L171" s="53"/>
      <c r="M171" s="188" t="s">
        <v>20</v>
      </c>
      <c r="N171" s="189" t="s">
        <v>42</v>
      </c>
      <c r="O171" s="34"/>
      <c r="P171" s="190">
        <f>O171*H171</f>
        <v>0</v>
      </c>
      <c r="Q171" s="190">
        <v>0</v>
      </c>
      <c r="R171" s="190">
        <f>Q171*H171</f>
        <v>0</v>
      </c>
      <c r="S171" s="190">
        <v>0.00167</v>
      </c>
      <c r="T171" s="191">
        <f>S171*H171</f>
        <v>0.18567060000000002</v>
      </c>
      <c r="AR171" s="16" t="s">
        <v>214</v>
      </c>
      <c r="AT171" s="16" t="s">
        <v>128</v>
      </c>
      <c r="AU171" s="16" t="s">
        <v>79</v>
      </c>
      <c r="AY171" s="16" t="s">
        <v>125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6" t="s">
        <v>22</v>
      </c>
      <c r="BK171" s="192">
        <f>ROUND(I171*H171,2)</f>
        <v>0</v>
      </c>
      <c r="BL171" s="16" t="s">
        <v>214</v>
      </c>
      <c r="BM171" s="16" t="s">
        <v>266</v>
      </c>
    </row>
    <row r="172" spans="2:51" s="11" customFormat="1" ht="13.5">
      <c r="B172" s="193"/>
      <c r="C172" s="194"/>
      <c r="D172" s="205" t="s">
        <v>135</v>
      </c>
      <c r="E172" s="206" t="s">
        <v>20</v>
      </c>
      <c r="F172" s="207" t="s">
        <v>644</v>
      </c>
      <c r="G172" s="194"/>
      <c r="H172" s="208">
        <v>29.86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135</v>
      </c>
      <c r="AU172" s="204" t="s">
        <v>79</v>
      </c>
      <c r="AV172" s="11" t="s">
        <v>79</v>
      </c>
      <c r="AW172" s="11" t="s">
        <v>35</v>
      </c>
      <c r="AX172" s="11" t="s">
        <v>71</v>
      </c>
      <c r="AY172" s="204" t="s">
        <v>125</v>
      </c>
    </row>
    <row r="173" spans="2:51" s="11" customFormat="1" ht="13.5">
      <c r="B173" s="193"/>
      <c r="C173" s="194"/>
      <c r="D173" s="205" t="s">
        <v>135</v>
      </c>
      <c r="E173" s="206" t="s">
        <v>20</v>
      </c>
      <c r="F173" s="207" t="s">
        <v>645</v>
      </c>
      <c r="G173" s="194"/>
      <c r="H173" s="208">
        <v>9.89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135</v>
      </c>
      <c r="AU173" s="204" t="s">
        <v>79</v>
      </c>
      <c r="AV173" s="11" t="s">
        <v>79</v>
      </c>
      <c r="AW173" s="11" t="s">
        <v>35</v>
      </c>
      <c r="AX173" s="11" t="s">
        <v>71</v>
      </c>
      <c r="AY173" s="204" t="s">
        <v>125</v>
      </c>
    </row>
    <row r="174" spans="2:51" s="11" customFormat="1" ht="13.5">
      <c r="B174" s="193"/>
      <c r="C174" s="194"/>
      <c r="D174" s="205" t="s">
        <v>135</v>
      </c>
      <c r="E174" s="206" t="s">
        <v>20</v>
      </c>
      <c r="F174" s="207" t="s">
        <v>646</v>
      </c>
      <c r="G174" s="194"/>
      <c r="H174" s="208">
        <v>58.08</v>
      </c>
      <c r="I174" s="199"/>
      <c r="J174" s="194"/>
      <c r="K174" s="194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135</v>
      </c>
      <c r="AU174" s="204" t="s">
        <v>79</v>
      </c>
      <c r="AV174" s="11" t="s">
        <v>79</v>
      </c>
      <c r="AW174" s="11" t="s">
        <v>35</v>
      </c>
      <c r="AX174" s="11" t="s">
        <v>71</v>
      </c>
      <c r="AY174" s="204" t="s">
        <v>125</v>
      </c>
    </row>
    <row r="175" spans="2:51" s="11" customFormat="1" ht="13.5">
      <c r="B175" s="193"/>
      <c r="C175" s="194"/>
      <c r="D175" s="205" t="s">
        <v>135</v>
      </c>
      <c r="E175" s="206" t="s">
        <v>20</v>
      </c>
      <c r="F175" s="207" t="s">
        <v>624</v>
      </c>
      <c r="G175" s="194"/>
      <c r="H175" s="208">
        <v>13.35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135</v>
      </c>
      <c r="AU175" s="204" t="s">
        <v>79</v>
      </c>
      <c r="AV175" s="11" t="s">
        <v>79</v>
      </c>
      <c r="AW175" s="11" t="s">
        <v>35</v>
      </c>
      <c r="AX175" s="11" t="s">
        <v>71</v>
      </c>
      <c r="AY175" s="204" t="s">
        <v>125</v>
      </c>
    </row>
    <row r="176" spans="2:51" s="12" customFormat="1" ht="13.5">
      <c r="B176" s="209"/>
      <c r="C176" s="210"/>
      <c r="D176" s="195" t="s">
        <v>135</v>
      </c>
      <c r="E176" s="211" t="s">
        <v>20</v>
      </c>
      <c r="F176" s="212" t="s">
        <v>146</v>
      </c>
      <c r="G176" s="210"/>
      <c r="H176" s="213">
        <v>111.18</v>
      </c>
      <c r="I176" s="214"/>
      <c r="J176" s="210"/>
      <c r="K176" s="210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135</v>
      </c>
      <c r="AU176" s="219" t="s">
        <v>79</v>
      </c>
      <c r="AV176" s="12" t="s">
        <v>133</v>
      </c>
      <c r="AW176" s="12" t="s">
        <v>35</v>
      </c>
      <c r="AX176" s="12" t="s">
        <v>22</v>
      </c>
      <c r="AY176" s="219" t="s">
        <v>125</v>
      </c>
    </row>
    <row r="177" spans="2:65" s="1" customFormat="1" ht="22.5" customHeight="1">
      <c r="B177" s="33"/>
      <c r="C177" s="181" t="s">
        <v>292</v>
      </c>
      <c r="D177" s="181" t="s">
        <v>128</v>
      </c>
      <c r="E177" s="182" t="s">
        <v>270</v>
      </c>
      <c r="F177" s="183" t="s">
        <v>271</v>
      </c>
      <c r="G177" s="184" t="s">
        <v>139</v>
      </c>
      <c r="H177" s="185">
        <v>111.18</v>
      </c>
      <c r="I177" s="186"/>
      <c r="J177" s="187">
        <f>ROUND(I177*H177,2)</f>
        <v>0</v>
      </c>
      <c r="K177" s="183" t="s">
        <v>132</v>
      </c>
      <c r="L177" s="53"/>
      <c r="M177" s="188" t="s">
        <v>20</v>
      </c>
      <c r="N177" s="189" t="s">
        <v>42</v>
      </c>
      <c r="O177" s="34"/>
      <c r="P177" s="190">
        <f>O177*H177</f>
        <v>0</v>
      </c>
      <c r="Q177" s="190">
        <v>0.00429</v>
      </c>
      <c r="R177" s="190">
        <f>Q177*H177</f>
        <v>0.47696220000000006</v>
      </c>
      <c r="S177" s="190">
        <v>0</v>
      </c>
      <c r="T177" s="191">
        <f>S177*H177</f>
        <v>0</v>
      </c>
      <c r="AR177" s="16" t="s">
        <v>214</v>
      </c>
      <c r="AT177" s="16" t="s">
        <v>128</v>
      </c>
      <c r="AU177" s="16" t="s">
        <v>79</v>
      </c>
      <c r="AY177" s="16" t="s">
        <v>125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6" t="s">
        <v>22</v>
      </c>
      <c r="BK177" s="192">
        <f>ROUND(I177*H177,2)</f>
        <v>0</v>
      </c>
      <c r="BL177" s="16" t="s">
        <v>214</v>
      </c>
      <c r="BM177" s="16" t="s">
        <v>272</v>
      </c>
    </row>
    <row r="178" spans="2:65" s="1" customFormat="1" ht="22.5" customHeight="1">
      <c r="B178" s="33"/>
      <c r="C178" s="181" t="s">
        <v>296</v>
      </c>
      <c r="D178" s="181" t="s">
        <v>128</v>
      </c>
      <c r="E178" s="182" t="s">
        <v>274</v>
      </c>
      <c r="F178" s="183" t="s">
        <v>275</v>
      </c>
      <c r="G178" s="184" t="s">
        <v>234</v>
      </c>
      <c r="H178" s="185">
        <v>0.477</v>
      </c>
      <c r="I178" s="186"/>
      <c r="J178" s="187">
        <f>ROUND(I178*H178,2)</f>
        <v>0</v>
      </c>
      <c r="K178" s="183" t="s">
        <v>132</v>
      </c>
      <c r="L178" s="53"/>
      <c r="M178" s="188" t="s">
        <v>20</v>
      </c>
      <c r="N178" s="189" t="s">
        <v>42</v>
      </c>
      <c r="O178" s="34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AR178" s="16" t="s">
        <v>214</v>
      </c>
      <c r="AT178" s="16" t="s">
        <v>128</v>
      </c>
      <c r="AU178" s="16" t="s">
        <v>79</v>
      </c>
      <c r="AY178" s="16" t="s">
        <v>125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6" t="s">
        <v>22</v>
      </c>
      <c r="BK178" s="192">
        <f>ROUND(I178*H178,2)</f>
        <v>0</v>
      </c>
      <c r="BL178" s="16" t="s">
        <v>214</v>
      </c>
      <c r="BM178" s="16" t="s">
        <v>276</v>
      </c>
    </row>
    <row r="179" spans="2:63" s="10" customFormat="1" ht="29.85" customHeight="1">
      <c r="B179" s="164"/>
      <c r="C179" s="165"/>
      <c r="D179" s="178" t="s">
        <v>70</v>
      </c>
      <c r="E179" s="179" t="s">
        <v>277</v>
      </c>
      <c r="F179" s="179" t="s">
        <v>278</v>
      </c>
      <c r="G179" s="165"/>
      <c r="H179" s="165"/>
      <c r="I179" s="168"/>
      <c r="J179" s="180">
        <f>BK179</f>
        <v>0</v>
      </c>
      <c r="K179" s="165"/>
      <c r="L179" s="170"/>
      <c r="M179" s="171"/>
      <c r="N179" s="172"/>
      <c r="O179" s="172"/>
      <c r="P179" s="173">
        <f>SUM(P180:P217)</f>
        <v>0</v>
      </c>
      <c r="Q179" s="172"/>
      <c r="R179" s="173">
        <f>SUM(R180:R217)</f>
        <v>16.784975999999997</v>
      </c>
      <c r="S179" s="172"/>
      <c r="T179" s="174">
        <f>SUM(T180:T217)</f>
        <v>3.9769999999999994</v>
      </c>
      <c r="AR179" s="175" t="s">
        <v>79</v>
      </c>
      <c r="AT179" s="176" t="s">
        <v>70</v>
      </c>
      <c r="AU179" s="176" t="s">
        <v>22</v>
      </c>
      <c r="AY179" s="175" t="s">
        <v>125</v>
      </c>
      <c r="BK179" s="177">
        <f>SUM(BK180:BK217)</f>
        <v>0</v>
      </c>
    </row>
    <row r="180" spans="2:65" s="1" customFormat="1" ht="31.5" customHeight="1">
      <c r="B180" s="33"/>
      <c r="C180" s="181" t="s">
        <v>300</v>
      </c>
      <c r="D180" s="181" t="s">
        <v>128</v>
      </c>
      <c r="E180" s="182" t="s">
        <v>647</v>
      </c>
      <c r="F180" s="183" t="s">
        <v>648</v>
      </c>
      <c r="G180" s="184" t="s">
        <v>282</v>
      </c>
      <c r="H180" s="185">
        <v>1</v>
      </c>
      <c r="I180" s="186"/>
      <c r="J180" s="187">
        <f aca="true" t="shared" si="0" ref="J180:J198">ROUND(I180*H180,2)</f>
        <v>0</v>
      </c>
      <c r="K180" s="183" t="s">
        <v>20</v>
      </c>
      <c r="L180" s="53"/>
      <c r="M180" s="188" t="s">
        <v>20</v>
      </c>
      <c r="N180" s="189" t="s">
        <v>42</v>
      </c>
      <c r="O180" s="34"/>
      <c r="P180" s="190">
        <f aca="true" t="shared" si="1" ref="P180:P198">O180*H180</f>
        <v>0</v>
      </c>
      <c r="Q180" s="190">
        <v>0.15</v>
      </c>
      <c r="R180" s="190">
        <f aca="true" t="shared" si="2" ref="R180:R198">Q180*H180</f>
        <v>0.15</v>
      </c>
      <c r="S180" s="190">
        <v>0</v>
      </c>
      <c r="T180" s="191">
        <f aca="true" t="shared" si="3" ref="T180:T198">S180*H180</f>
        <v>0</v>
      </c>
      <c r="AR180" s="16" t="s">
        <v>214</v>
      </c>
      <c r="AT180" s="16" t="s">
        <v>128</v>
      </c>
      <c r="AU180" s="16" t="s">
        <v>79</v>
      </c>
      <c r="AY180" s="16" t="s">
        <v>125</v>
      </c>
      <c r="BE180" s="192">
        <f aca="true" t="shared" si="4" ref="BE180:BE198">IF(N180="základní",J180,0)</f>
        <v>0</v>
      </c>
      <c r="BF180" s="192">
        <f aca="true" t="shared" si="5" ref="BF180:BF198">IF(N180="snížená",J180,0)</f>
        <v>0</v>
      </c>
      <c r="BG180" s="192">
        <f aca="true" t="shared" si="6" ref="BG180:BG198">IF(N180="zákl. přenesená",J180,0)</f>
        <v>0</v>
      </c>
      <c r="BH180" s="192">
        <f aca="true" t="shared" si="7" ref="BH180:BH198">IF(N180="sníž. přenesená",J180,0)</f>
        <v>0</v>
      </c>
      <c r="BI180" s="192">
        <f aca="true" t="shared" si="8" ref="BI180:BI198">IF(N180="nulová",J180,0)</f>
        <v>0</v>
      </c>
      <c r="BJ180" s="16" t="s">
        <v>22</v>
      </c>
      <c r="BK180" s="192">
        <f aca="true" t="shared" si="9" ref="BK180:BK198">ROUND(I180*H180,2)</f>
        <v>0</v>
      </c>
      <c r="BL180" s="16" t="s">
        <v>214</v>
      </c>
      <c r="BM180" s="16" t="s">
        <v>649</v>
      </c>
    </row>
    <row r="181" spans="2:65" s="1" customFormat="1" ht="31.5" customHeight="1">
      <c r="B181" s="33"/>
      <c r="C181" s="181" t="s">
        <v>304</v>
      </c>
      <c r="D181" s="181" t="s">
        <v>128</v>
      </c>
      <c r="E181" s="182" t="s">
        <v>470</v>
      </c>
      <c r="F181" s="183" t="s">
        <v>471</v>
      </c>
      <c r="G181" s="184" t="s">
        <v>282</v>
      </c>
      <c r="H181" s="185">
        <v>1</v>
      </c>
      <c r="I181" s="186"/>
      <c r="J181" s="187">
        <f t="shared" si="0"/>
        <v>0</v>
      </c>
      <c r="K181" s="183" t="s">
        <v>20</v>
      </c>
      <c r="L181" s="53"/>
      <c r="M181" s="188" t="s">
        <v>20</v>
      </c>
      <c r="N181" s="189" t="s">
        <v>42</v>
      </c>
      <c r="O181" s="34"/>
      <c r="P181" s="190">
        <f t="shared" si="1"/>
        <v>0</v>
      </c>
      <c r="Q181" s="190">
        <v>0.055</v>
      </c>
      <c r="R181" s="190">
        <f t="shared" si="2"/>
        <v>0.055</v>
      </c>
      <c r="S181" s="190">
        <v>0</v>
      </c>
      <c r="T181" s="191">
        <f t="shared" si="3"/>
        <v>0</v>
      </c>
      <c r="AR181" s="16" t="s">
        <v>214</v>
      </c>
      <c r="AT181" s="16" t="s">
        <v>128</v>
      </c>
      <c r="AU181" s="16" t="s">
        <v>79</v>
      </c>
      <c r="AY181" s="16" t="s">
        <v>125</v>
      </c>
      <c r="BE181" s="192">
        <f t="shared" si="4"/>
        <v>0</v>
      </c>
      <c r="BF181" s="192">
        <f t="shared" si="5"/>
        <v>0</v>
      </c>
      <c r="BG181" s="192">
        <f t="shared" si="6"/>
        <v>0</v>
      </c>
      <c r="BH181" s="192">
        <f t="shared" si="7"/>
        <v>0</v>
      </c>
      <c r="BI181" s="192">
        <f t="shared" si="8"/>
        <v>0</v>
      </c>
      <c r="BJ181" s="16" t="s">
        <v>22</v>
      </c>
      <c r="BK181" s="192">
        <f t="shared" si="9"/>
        <v>0</v>
      </c>
      <c r="BL181" s="16" t="s">
        <v>214</v>
      </c>
      <c r="BM181" s="16" t="s">
        <v>472</v>
      </c>
    </row>
    <row r="182" spans="2:65" s="1" customFormat="1" ht="31.5" customHeight="1">
      <c r="B182" s="33"/>
      <c r="C182" s="181" t="s">
        <v>308</v>
      </c>
      <c r="D182" s="181" t="s">
        <v>128</v>
      </c>
      <c r="E182" s="182" t="s">
        <v>650</v>
      </c>
      <c r="F182" s="183" t="s">
        <v>651</v>
      </c>
      <c r="G182" s="184" t="s">
        <v>282</v>
      </c>
      <c r="H182" s="185">
        <v>1</v>
      </c>
      <c r="I182" s="186"/>
      <c r="J182" s="187">
        <f t="shared" si="0"/>
        <v>0</v>
      </c>
      <c r="K182" s="183" t="s">
        <v>20</v>
      </c>
      <c r="L182" s="53"/>
      <c r="M182" s="188" t="s">
        <v>20</v>
      </c>
      <c r="N182" s="189" t="s">
        <v>42</v>
      </c>
      <c r="O182" s="34"/>
      <c r="P182" s="190">
        <f t="shared" si="1"/>
        <v>0</v>
      </c>
      <c r="Q182" s="190">
        <v>0.035</v>
      </c>
      <c r="R182" s="190">
        <f t="shared" si="2"/>
        <v>0.035</v>
      </c>
      <c r="S182" s="190">
        <v>0.017</v>
      </c>
      <c r="T182" s="191">
        <f t="shared" si="3"/>
        <v>0.017</v>
      </c>
      <c r="AR182" s="16" t="s">
        <v>214</v>
      </c>
      <c r="AT182" s="16" t="s">
        <v>128</v>
      </c>
      <c r="AU182" s="16" t="s">
        <v>79</v>
      </c>
      <c r="AY182" s="16" t="s">
        <v>125</v>
      </c>
      <c r="BE182" s="192">
        <f t="shared" si="4"/>
        <v>0</v>
      </c>
      <c r="BF182" s="192">
        <f t="shared" si="5"/>
        <v>0</v>
      </c>
      <c r="BG182" s="192">
        <f t="shared" si="6"/>
        <v>0</v>
      </c>
      <c r="BH182" s="192">
        <f t="shared" si="7"/>
        <v>0</v>
      </c>
      <c r="BI182" s="192">
        <f t="shared" si="8"/>
        <v>0</v>
      </c>
      <c r="BJ182" s="16" t="s">
        <v>22</v>
      </c>
      <c r="BK182" s="192">
        <f t="shared" si="9"/>
        <v>0</v>
      </c>
      <c r="BL182" s="16" t="s">
        <v>214</v>
      </c>
      <c r="BM182" s="16" t="s">
        <v>652</v>
      </c>
    </row>
    <row r="183" spans="2:65" s="1" customFormat="1" ht="31.5" customHeight="1">
      <c r="B183" s="33"/>
      <c r="C183" s="181" t="s">
        <v>312</v>
      </c>
      <c r="D183" s="181" t="s">
        <v>128</v>
      </c>
      <c r="E183" s="182" t="s">
        <v>653</v>
      </c>
      <c r="F183" s="183" t="s">
        <v>654</v>
      </c>
      <c r="G183" s="184" t="s">
        <v>282</v>
      </c>
      <c r="H183" s="185">
        <v>6</v>
      </c>
      <c r="I183" s="186"/>
      <c r="J183" s="187">
        <f t="shared" si="0"/>
        <v>0</v>
      </c>
      <c r="K183" s="183" t="s">
        <v>20</v>
      </c>
      <c r="L183" s="53"/>
      <c r="M183" s="188" t="s">
        <v>20</v>
      </c>
      <c r="N183" s="189" t="s">
        <v>42</v>
      </c>
      <c r="O183" s="34"/>
      <c r="P183" s="190">
        <f t="shared" si="1"/>
        <v>0</v>
      </c>
      <c r="Q183" s="190">
        <v>0.084</v>
      </c>
      <c r="R183" s="190">
        <f t="shared" si="2"/>
        <v>0.504</v>
      </c>
      <c r="S183" s="190">
        <v>0</v>
      </c>
      <c r="T183" s="191">
        <f t="shared" si="3"/>
        <v>0</v>
      </c>
      <c r="AR183" s="16" t="s">
        <v>214</v>
      </c>
      <c r="AT183" s="16" t="s">
        <v>128</v>
      </c>
      <c r="AU183" s="16" t="s">
        <v>79</v>
      </c>
      <c r="AY183" s="16" t="s">
        <v>125</v>
      </c>
      <c r="BE183" s="192">
        <f t="shared" si="4"/>
        <v>0</v>
      </c>
      <c r="BF183" s="192">
        <f t="shared" si="5"/>
        <v>0</v>
      </c>
      <c r="BG183" s="192">
        <f t="shared" si="6"/>
        <v>0</v>
      </c>
      <c r="BH183" s="192">
        <f t="shared" si="7"/>
        <v>0</v>
      </c>
      <c r="BI183" s="192">
        <f t="shared" si="8"/>
        <v>0</v>
      </c>
      <c r="BJ183" s="16" t="s">
        <v>22</v>
      </c>
      <c r="BK183" s="192">
        <f t="shared" si="9"/>
        <v>0</v>
      </c>
      <c r="BL183" s="16" t="s">
        <v>214</v>
      </c>
      <c r="BM183" s="16" t="s">
        <v>655</v>
      </c>
    </row>
    <row r="184" spans="2:65" s="1" customFormat="1" ht="31.5" customHeight="1">
      <c r="B184" s="33"/>
      <c r="C184" s="181" t="s">
        <v>316</v>
      </c>
      <c r="D184" s="181" t="s">
        <v>128</v>
      </c>
      <c r="E184" s="182" t="s">
        <v>656</v>
      </c>
      <c r="F184" s="183" t="s">
        <v>657</v>
      </c>
      <c r="G184" s="184" t="s">
        <v>282</v>
      </c>
      <c r="H184" s="185">
        <v>5</v>
      </c>
      <c r="I184" s="186"/>
      <c r="J184" s="187">
        <f t="shared" si="0"/>
        <v>0</v>
      </c>
      <c r="K184" s="183" t="s">
        <v>20</v>
      </c>
      <c r="L184" s="53"/>
      <c r="M184" s="188" t="s">
        <v>20</v>
      </c>
      <c r="N184" s="189" t="s">
        <v>42</v>
      </c>
      <c r="O184" s="34"/>
      <c r="P184" s="190">
        <f t="shared" si="1"/>
        <v>0</v>
      </c>
      <c r="Q184" s="190">
        <v>0.12</v>
      </c>
      <c r="R184" s="190">
        <f t="shared" si="2"/>
        <v>0.6</v>
      </c>
      <c r="S184" s="190">
        <v>0.06</v>
      </c>
      <c r="T184" s="191">
        <f t="shared" si="3"/>
        <v>0.3</v>
      </c>
      <c r="AR184" s="16" t="s">
        <v>214</v>
      </c>
      <c r="AT184" s="16" t="s">
        <v>128</v>
      </c>
      <c r="AU184" s="16" t="s">
        <v>79</v>
      </c>
      <c r="AY184" s="16" t="s">
        <v>125</v>
      </c>
      <c r="BE184" s="192">
        <f t="shared" si="4"/>
        <v>0</v>
      </c>
      <c r="BF184" s="192">
        <f t="shared" si="5"/>
        <v>0</v>
      </c>
      <c r="BG184" s="192">
        <f t="shared" si="6"/>
        <v>0</v>
      </c>
      <c r="BH184" s="192">
        <f t="shared" si="7"/>
        <v>0</v>
      </c>
      <c r="BI184" s="192">
        <f t="shared" si="8"/>
        <v>0</v>
      </c>
      <c r="BJ184" s="16" t="s">
        <v>22</v>
      </c>
      <c r="BK184" s="192">
        <f t="shared" si="9"/>
        <v>0</v>
      </c>
      <c r="BL184" s="16" t="s">
        <v>214</v>
      </c>
      <c r="BM184" s="16" t="s">
        <v>658</v>
      </c>
    </row>
    <row r="185" spans="2:65" s="1" customFormat="1" ht="44.25" customHeight="1">
      <c r="B185" s="33"/>
      <c r="C185" s="181" t="s">
        <v>320</v>
      </c>
      <c r="D185" s="181" t="s">
        <v>128</v>
      </c>
      <c r="E185" s="182" t="s">
        <v>659</v>
      </c>
      <c r="F185" s="183" t="s">
        <v>660</v>
      </c>
      <c r="G185" s="184" t="s">
        <v>282</v>
      </c>
      <c r="H185" s="185">
        <v>3</v>
      </c>
      <c r="I185" s="186"/>
      <c r="J185" s="187">
        <f t="shared" si="0"/>
        <v>0</v>
      </c>
      <c r="K185" s="183" t="s">
        <v>20</v>
      </c>
      <c r="L185" s="53"/>
      <c r="M185" s="188" t="s">
        <v>20</v>
      </c>
      <c r="N185" s="189" t="s">
        <v>42</v>
      </c>
      <c r="O185" s="34"/>
      <c r="P185" s="190">
        <f t="shared" si="1"/>
        <v>0</v>
      </c>
      <c r="Q185" s="190">
        <v>0.12</v>
      </c>
      <c r="R185" s="190">
        <f t="shared" si="2"/>
        <v>0.36</v>
      </c>
      <c r="S185" s="190">
        <v>0</v>
      </c>
      <c r="T185" s="191">
        <f t="shared" si="3"/>
        <v>0</v>
      </c>
      <c r="AR185" s="16" t="s">
        <v>214</v>
      </c>
      <c r="AT185" s="16" t="s">
        <v>128</v>
      </c>
      <c r="AU185" s="16" t="s">
        <v>79</v>
      </c>
      <c r="AY185" s="16" t="s">
        <v>125</v>
      </c>
      <c r="BE185" s="192">
        <f t="shared" si="4"/>
        <v>0</v>
      </c>
      <c r="BF185" s="192">
        <f t="shared" si="5"/>
        <v>0</v>
      </c>
      <c r="BG185" s="192">
        <f t="shared" si="6"/>
        <v>0</v>
      </c>
      <c r="BH185" s="192">
        <f t="shared" si="7"/>
        <v>0</v>
      </c>
      <c r="BI185" s="192">
        <f t="shared" si="8"/>
        <v>0</v>
      </c>
      <c r="BJ185" s="16" t="s">
        <v>22</v>
      </c>
      <c r="BK185" s="192">
        <f t="shared" si="9"/>
        <v>0</v>
      </c>
      <c r="BL185" s="16" t="s">
        <v>214</v>
      </c>
      <c r="BM185" s="16" t="s">
        <v>661</v>
      </c>
    </row>
    <row r="186" spans="2:65" s="1" customFormat="1" ht="31.5" customHeight="1">
      <c r="B186" s="33"/>
      <c r="C186" s="181" t="s">
        <v>324</v>
      </c>
      <c r="D186" s="181" t="s">
        <v>128</v>
      </c>
      <c r="E186" s="182" t="s">
        <v>662</v>
      </c>
      <c r="F186" s="183" t="s">
        <v>663</v>
      </c>
      <c r="G186" s="184" t="s">
        <v>282</v>
      </c>
      <c r="H186" s="185">
        <v>2</v>
      </c>
      <c r="I186" s="186"/>
      <c r="J186" s="187">
        <f t="shared" si="0"/>
        <v>0</v>
      </c>
      <c r="K186" s="183" t="s">
        <v>20</v>
      </c>
      <c r="L186" s="53"/>
      <c r="M186" s="188" t="s">
        <v>20</v>
      </c>
      <c r="N186" s="189" t="s">
        <v>42</v>
      </c>
      <c r="O186" s="34"/>
      <c r="P186" s="190">
        <f t="shared" si="1"/>
        <v>0</v>
      </c>
      <c r="Q186" s="190">
        <v>0.085</v>
      </c>
      <c r="R186" s="190">
        <f t="shared" si="2"/>
        <v>0.17</v>
      </c>
      <c r="S186" s="190">
        <v>0</v>
      </c>
      <c r="T186" s="191">
        <f t="shared" si="3"/>
        <v>0</v>
      </c>
      <c r="AR186" s="16" t="s">
        <v>214</v>
      </c>
      <c r="AT186" s="16" t="s">
        <v>128</v>
      </c>
      <c r="AU186" s="16" t="s">
        <v>79</v>
      </c>
      <c r="AY186" s="16" t="s">
        <v>125</v>
      </c>
      <c r="BE186" s="192">
        <f t="shared" si="4"/>
        <v>0</v>
      </c>
      <c r="BF186" s="192">
        <f t="shared" si="5"/>
        <v>0</v>
      </c>
      <c r="BG186" s="192">
        <f t="shared" si="6"/>
        <v>0</v>
      </c>
      <c r="BH186" s="192">
        <f t="shared" si="7"/>
        <v>0</v>
      </c>
      <c r="BI186" s="192">
        <f t="shared" si="8"/>
        <v>0</v>
      </c>
      <c r="BJ186" s="16" t="s">
        <v>22</v>
      </c>
      <c r="BK186" s="192">
        <f t="shared" si="9"/>
        <v>0</v>
      </c>
      <c r="BL186" s="16" t="s">
        <v>214</v>
      </c>
      <c r="BM186" s="16" t="s">
        <v>664</v>
      </c>
    </row>
    <row r="187" spans="2:65" s="1" customFormat="1" ht="31.5" customHeight="1">
      <c r="B187" s="33"/>
      <c r="C187" s="181" t="s">
        <v>328</v>
      </c>
      <c r="D187" s="181" t="s">
        <v>128</v>
      </c>
      <c r="E187" s="182" t="s">
        <v>665</v>
      </c>
      <c r="F187" s="183" t="s">
        <v>666</v>
      </c>
      <c r="G187" s="184" t="s">
        <v>282</v>
      </c>
      <c r="H187" s="185">
        <v>6</v>
      </c>
      <c r="I187" s="186"/>
      <c r="J187" s="187">
        <f t="shared" si="0"/>
        <v>0</v>
      </c>
      <c r="K187" s="183" t="s">
        <v>20</v>
      </c>
      <c r="L187" s="53"/>
      <c r="M187" s="188" t="s">
        <v>20</v>
      </c>
      <c r="N187" s="189" t="s">
        <v>42</v>
      </c>
      <c r="O187" s="34"/>
      <c r="P187" s="190">
        <f t="shared" si="1"/>
        <v>0</v>
      </c>
      <c r="Q187" s="190">
        <v>0.16</v>
      </c>
      <c r="R187" s="190">
        <f t="shared" si="2"/>
        <v>0.96</v>
      </c>
      <c r="S187" s="190">
        <v>0</v>
      </c>
      <c r="T187" s="191">
        <f t="shared" si="3"/>
        <v>0</v>
      </c>
      <c r="AR187" s="16" t="s">
        <v>214</v>
      </c>
      <c r="AT187" s="16" t="s">
        <v>128</v>
      </c>
      <c r="AU187" s="16" t="s">
        <v>79</v>
      </c>
      <c r="AY187" s="16" t="s">
        <v>125</v>
      </c>
      <c r="BE187" s="192">
        <f t="shared" si="4"/>
        <v>0</v>
      </c>
      <c r="BF187" s="192">
        <f t="shared" si="5"/>
        <v>0</v>
      </c>
      <c r="BG187" s="192">
        <f t="shared" si="6"/>
        <v>0</v>
      </c>
      <c r="BH187" s="192">
        <f t="shared" si="7"/>
        <v>0</v>
      </c>
      <c r="BI187" s="192">
        <f t="shared" si="8"/>
        <v>0</v>
      </c>
      <c r="BJ187" s="16" t="s">
        <v>22</v>
      </c>
      <c r="BK187" s="192">
        <f t="shared" si="9"/>
        <v>0</v>
      </c>
      <c r="BL187" s="16" t="s">
        <v>214</v>
      </c>
      <c r="BM187" s="16" t="s">
        <v>667</v>
      </c>
    </row>
    <row r="188" spans="2:65" s="1" customFormat="1" ht="31.5" customHeight="1">
      <c r="B188" s="33"/>
      <c r="C188" s="181" t="s">
        <v>332</v>
      </c>
      <c r="D188" s="181" t="s">
        <v>128</v>
      </c>
      <c r="E188" s="182" t="s">
        <v>668</v>
      </c>
      <c r="F188" s="183" t="s">
        <v>669</v>
      </c>
      <c r="G188" s="184" t="s">
        <v>282</v>
      </c>
      <c r="H188" s="185">
        <v>1</v>
      </c>
      <c r="I188" s="186"/>
      <c r="J188" s="187">
        <f t="shared" si="0"/>
        <v>0</v>
      </c>
      <c r="K188" s="183" t="s">
        <v>20</v>
      </c>
      <c r="L188" s="53"/>
      <c r="M188" s="188" t="s">
        <v>20</v>
      </c>
      <c r="N188" s="189" t="s">
        <v>42</v>
      </c>
      <c r="O188" s="34"/>
      <c r="P188" s="190">
        <f t="shared" si="1"/>
        <v>0</v>
      </c>
      <c r="Q188" s="190">
        <v>0.15</v>
      </c>
      <c r="R188" s="190">
        <f t="shared" si="2"/>
        <v>0.15</v>
      </c>
      <c r="S188" s="190">
        <v>0</v>
      </c>
      <c r="T188" s="191">
        <f t="shared" si="3"/>
        <v>0</v>
      </c>
      <c r="AR188" s="16" t="s">
        <v>214</v>
      </c>
      <c r="AT188" s="16" t="s">
        <v>128</v>
      </c>
      <c r="AU188" s="16" t="s">
        <v>79</v>
      </c>
      <c r="AY188" s="16" t="s">
        <v>125</v>
      </c>
      <c r="BE188" s="192">
        <f t="shared" si="4"/>
        <v>0</v>
      </c>
      <c r="BF188" s="192">
        <f t="shared" si="5"/>
        <v>0</v>
      </c>
      <c r="BG188" s="192">
        <f t="shared" si="6"/>
        <v>0</v>
      </c>
      <c r="BH188" s="192">
        <f t="shared" si="7"/>
        <v>0</v>
      </c>
      <c r="BI188" s="192">
        <f t="shared" si="8"/>
        <v>0</v>
      </c>
      <c r="BJ188" s="16" t="s">
        <v>22</v>
      </c>
      <c r="BK188" s="192">
        <f t="shared" si="9"/>
        <v>0</v>
      </c>
      <c r="BL188" s="16" t="s">
        <v>214</v>
      </c>
      <c r="BM188" s="16" t="s">
        <v>670</v>
      </c>
    </row>
    <row r="189" spans="2:65" s="1" customFormat="1" ht="31.5" customHeight="1">
      <c r="B189" s="33"/>
      <c r="C189" s="181" t="s">
        <v>336</v>
      </c>
      <c r="D189" s="181" t="s">
        <v>128</v>
      </c>
      <c r="E189" s="182" t="s">
        <v>671</v>
      </c>
      <c r="F189" s="183" t="s">
        <v>672</v>
      </c>
      <c r="G189" s="184" t="s">
        <v>282</v>
      </c>
      <c r="H189" s="185">
        <v>2</v>
      </c>
      <c r="I189" s="186"/>
      <c r="J189" s="187">
        <f t="shared" si="0"/>
        <v>0</v>
      </c>
      <c r="K189" s="183" t="s">
        <v>20</v>
      </c>
      <c r="L189" s="53"/>
      <c r="M189" s="188" t="s">
        <v>20</v>
      </c>
      <c r="N189" s="189" t="s">
        <v>42</v>
      </c>
      <c r="O189" s="34"/>
      <c r="P189" s="190">
        <f t="shared" si="1"/>
        <v>0</v>
      </c>
      <c r="Q189" s="190">
        <v>0.19</v>
      </c>
      <c r="R189" s="190">
        <f t="shared" si="2"/>
        <v>0.38</v>
      </c>
      <c r="S189" s="190">
        <v>0.095</v>
      </c>
      <c r="T189" s="191">
        <f t="shared" si="3"/>
        <v>0.19</v>
      </c>
      <c r="AR189" s="16" t="s">
        <v>214</v>
      </c>
      <c r="AT189" s="16" t="s">
        <v>128</v>
      </c>
      <c r="AU189" s="16" t="s">
        <v>79</v>
      </c>
      <c r="AY189" s="16" t="s">
        <v>125</v>
      </c>
      <c r="BE189" s="192">
        <f t="shared" si="4"/>
        <v>0</v>
      </c>
      <c r="BF189" s="192">
        <f t="shared" si="5"/>
        <v>0</v>
      </c>
      <c r="BG189" s="192">
        <f t="shared" si="6"/>
        <v>0</v>
      </c>
      <c r="BH189" s="192">
        <f t="shared" si="7"/>
        <v>0</v>
      </c>
      <c r="BI189" s="192">
        <f t="shared" si="8"/>
        <v>0</v>
      </c>
      <c r="BJ189" s="16" t="s">
        <v>22</v>
      </c>
      <c r="BK189" s="192">
        <f t="shared" si="9"/>
        <v>0</v>
      </c>
      <c r="BL189" s="16" t="s">
        <v>214</v>
      </c>
      <c r="BM189" s="16" t="s">
        <v>673</v>
      </c>
    </row>
    <row r="190" spans="2:65" s="1" customFormat="1" ht="31.5" customHeight="1">
      <c r="B190" s="33"/>
      <c r="C190" s="181" t="s">
        <v>340</v>
      </c>
      <c r="D190" s="181" t="s">
        <v>128</v>
      </c>
      <c r="E190" s="182" t="s">
        <v>674</v>
      </c>
      <c r="F190" s="183" t="s">
        <v>675</v>
      </c>
      <c r="G190" s="184" t="s">
        <v>282</v>
      </c>
      <c r="H190" s="185">
        <v>5</v>
      </c>
      <c r="I190" s="186"/>
      <c r="J190" s="187">
        <f t="shared" si="0"/>
        <v>0</v>
      </c>
      <c r="K190" s="183" t="s">
        <v>20</v>
      </c>
      <c r="L190" s="53"/>
      <c r="M190" s="188" t="s">
        <v>20</v>
      </c>
      <c r="N190" s="189" t="s">
        <v>42</v>
      </c>
      <c r="O190" s="34"/>
      <c r="P190" s="190">
        <f t="shared" si="1"/>
        <v>0</v>
      </c>
      <c r="Q190" s="190">
        <v>0.19</v>
      </c>
      <c r="R190" s="190">
        <f t="shared" si="2"/>
        <v>0.95</v>
      </c>
      <c r="S190" s="190">
        <v>0.095</v>
      </c>
      <c r="T190" s="191">
        <f t="shared" si="3"/>
        <v>0.475</v>
      </c>
      <c r="AR190" s="16" t="s">
        <v>214</v>
      </c>
      <c r="AT190" s="16" t="s">
        <v>128</v>
      </c>
      <c r="AU190" s="16" t="s">
        <v>79</v>
      </c>
      <c r="AY190" s="16" t="s">
        <v>125</v>
      </c>
      <c r="BE190" s="192">
        <f t="shared" si="4"/>
        <v>0</v>
      </c>
      <c r="BF190" s="192">
        <f t="shared" si="5"/>
        <v>0</v>
      </c>
      <c r="BG190" s="192">
        <f t="shared" si="6"/>
        <v>0</v>
      </c>
      <c r="BH190" s="192">
        <f t="shared" si="7"/>
        <v>0</v>
      </c>
      <c r="BI190" s="192">
        <f t="shared" si="8"/>
        <v>0</v>
      </c>
      <c r="BJ190" s="16" t="s">
        <v>22</v>
      </c>
      <c r="BK190" s="192">
        <f t="shared" si="9"/>
        <v>0</v>
      </c>
      <c r="BL190" s="16" t="s">
        <v>214</v>
      </c>
      <c r="BM190" s="16" t="s">
        <v>676</v>
      </c>
    </row>
    <row r="191" spans="2:65" s="1" customFormat="1" ht="31.5" customHeight="1">
      <c r="B191" s="33"/>
      <c r="C191" s="181" t="s">
        <v>344</v>
      </c>
      <c r="D191" s="181" t="s">
        <v>128</v>
      </c>
      <c r="E191" s="182" t="s">
        <v>677</v>
      </c>
      <c r="F191" s="183" t="s">
        <v>678</v>
      </c>
      <c r="G191" s="184" t="s">
        <v>282</v>
      </c>
      <c r="H191" s="185">
        <v>12</v>
      </c>
      <c r="I191" s="186"/>
      <c r="J191" s="187">
        <f t="shared" si="0"/>
        <v>0</v>
      </c>
      <c r="K191" s="183" t="s">
        <v>20</v>
      </c>
      <c r="L191" s="53"/>
      <c r="M191" s="188" t="s">
        <v>20</v>
      </c>
      <c r="N191" s="189" t="s">
        <v>42</v>
      </c>
      <c r="O191" s="34"/>
      <c r="P191" s="190">
        <f t="shared" si="1"/>
        <v>0</v>
      </c>
      <c r="Q191" s="190">
        <v>0.26</v>
      </c>
      <c r="R191" s="190">
        <f t="shared" si="2"/>
        <v>3.12</v>
      </c>
      <c r="S191" s="190">
        <v>0</v>
      </c>
      <c r="T191" s="191">
        <f t="shared" si="3"/>
        <v>0</v>
      </c>
      <c r="AR191" s="16" t="s">
        <v>214</v>
      </c>
      <c r="AT191" s="16" t="s">
        <v>128</v>
      </c>
      <c r="AU191" s="16" t="s">
        <v>79</v>
      </c>
      <c r="AY191" s="16" t="s">
        <v>125</v>
      </c>
      <c r="BE191" s="192">
        <f t="shared" si="4"/>
        <v>0</v>
      </c>
      <c r="BF191" s="192">
        <f t="shared" si="5"/>
        <v>0</v>
      </c>
      <c r="BG191" s="192">
        <f t="shared" si="6"/>
        <v>0</v>
      </c>
      <c r="BH191" s="192">
        <f t="shared" si="7"/>
        <v>0</v>
      </c>
      <c r="BI191" s="192">
        <f t="shared" si="8"/>
        <v>0</v>
      </c>
      <c r="BJ191" s="16" t="s">
        <v>22</v>
      </c>
      <c r="BK191" s="192">
        <f t="shared" si="9"/>
        <v>0</v>
      </c>
      <c r="BL191" s="16" t="s">
        <v>214</v>
      </c>
      <c r="BM191" s="16" t="s">
        <v>679</v>
      </c>
    </row>
    <row r="192" spans="2:65" s="1" customFormat="1" ht="31.5" customHeight="1">
      <c r="B192" s="33"/>
      <c r="C192" s="181" t="s">
        <v>352</v>
      </c>
      <c r="D192" s="181" t="s">
        <v>128</v>
      </c>
      <c r="E192" s="182" t="s">
        <v>680</v>
      </c>
      <c r="F192" s="183" t="s">
        <v>681</v>
      </c>
      <c r="G192" s="184" t="s">
        <v>282</v>
      </c>
      <c r="H192" s="185">
        <v>12</v>
      </c>
      <c r="I192" s="186"/>
      <c r="J192" s="187">
        <f t="shared" si="0"/>
        <v>0</v>
      </c>
      <c r="K192" s="183" t="s">
        <v>20</v>
      </c>
      <c r="L192" s="53"/>
      <c r="M192" s="188" t="s">
        <v>20</v>
      </c>
      <c r="N192" s="189" t="s">
        <v>42</v>
      </c>
      <c r="O192" s="34"/>
      <c r="P192" s="190">
        <f t="shared" si="1"/>
        <v>0</v>
      </c>
      <c r="Q192" s="190">
        <v>0.26</v>
      </c>
      <c r="R192" s="190">
        <f t="shared" si="2"/>
        <v>3.12</v>
      </c>
      <c r="S192" s="190">
        <v>0</v>
      </c>
      <c r="T192" s="191">
        <f t="shared" si="3"/>
        <v>0</v>
      </c>
      <c r="AR192" s="16" t="s">
        <v>214</v>
      </c>
      <c r="AT192" s="16" t="s">
        <v>128</v>
      </c>
      <c r="AU192" s="16" t="s">
        <v>79</v>
      </c>
      <c r="AY192" s="16" t="s">
        <v>125</v>
      </c>
      <c r="BE192" s="192">
        <f t="shared" si="4"/>
        <v>0</v>
      </c>
      <c r="BF192" s="192">
        <f t="shared" si="5"/>
        <v>0</v>
      </c>
      <c r="BG192" s="192">
        <f t="shared" si="6"/>
        <v>0</v>
      </c>
      <c r="BH192" s="192">
        <f t="shared" si="7"/>
        <v>0</v>
      </c>
      <c r="BI192" s="192">
        <f t="shared" si="8"/>
        <v>0</v>
      </c>
      <c r="BJ192" s="16" t="s">
        <v>22</v>
      </c>
      <c r="BK192" s="192">
        <f t="shared" si="9"/>
        <v>0</v>
      </c>
      <c r="BL192" s="16" t="s">
        <v>214</v>
      </c>
      <c r="BM192" s="16" t="s">
        <v>682</v>
      </c>
    </row>
    <row r="193" spans="2:65" s="1" customFormat="1" ht="31.5" customHeight="1">
      <c r="B193" s="33"/>
      <c r="C193" s="181" t="s">
        <v>357</v>
      </c>
      <c r="D193" s="181" t="s">
        <v>128</v>
      </c>
      <c r="E193" s="182" t="s">
        <v>683</v>
      </c>
      <c r="F193" s="183" t="s">
        <v>684</v>
      </c>
      <c r="G193" s="184" t="s">
        <v>282</v>
      </c>
      <c r="H193" s="185">
        <v>6</v>
      </c>
      <c r="I193" s="186"/>
      <c r="J193" s="187">
        <f t="shared" si="0"/>
        <v>0</v>
      </c>
      <c r="K193" s="183" t="s">
        <v>20</v>
      </c>
      <c r="L193" s="53"/>
      <c r="M193" s="188" t="s">
        <v>20</v>
      </c>
      <c r="N193" s="189" t="s">
        <v>42</v>
      </c>
      <c r="O193" s="34"/>
      <c r="P193" s="190">
        <f t="shared" si="1"/>
        <v>0</v>
      </c>
      <c r="Q193" s="190">
        <v>0.29</v>
      </c>
      <c r="R193" s="190">
        <f t="shared" si="2"/>
        <v>1.7399999999999998</v>
      </c>
      <c r="S193" s="190">
        <v>0.145</v>
      </c>
      <c r="T193" s="191">
        <f t="shared" si="3"/>
        <v>0.8699999999999999</v>
      </c>
      <c r="AR193" s="16" t="s">
        <v>214</v>
      </c>
      <c r="AT193" s="16" t="s">
        <v>128</v>
      </c>
      <c r="AU193" s="16" t="s">
        <v>79</v>
      </c>
      <c r="AY193" s="16" t="s">
        <v>125</v>
      </c>
      <c r="BE193" s="192">
        <f t="shared" si="4"/>
        <v>0</v>
      </c>
      <c r="BF193" s="192">
        <f t="shared" si="5"/>
        <v>0</v>
      </c>
      <c r="BG193" s="192">
        <f t="shared" si="6"/>
        <v>0</v>
      </c>
      <c r="BH193" s="192">
        <f t="shared" si="7"/>
        <v>0</v>
      </c>
      <c r="BI193" s="192">
        <f t="shared" si="8"/>
        <v>0</v>
      </c>
      <c r="BJ193" s="16" t="s">
        <v>22</v>
      </c>
      <c r="BK193" s="192">
        <f t="shared" si="9"/>
        <v>0</v>
      </c>
      <c r="BL193" s="16" t="s">
        <v>214</v>
      </c>
      <c r="BM193" s="16" t="s">
        <v>685</v>
      </c>
    </row>
    <row r="194" spans="2:65" s="1" customFormat="1" ht="31.5" customHeight="1">
      <c r="B194" s="33"/>
      <c r="C194" s="181" t="s">
        <v>361</v>
      </c>
      <c r="D194" s="181" t="s">
        <v>128</v>
      </c>
      <c r="E194" s="182" t="s">
        <v>686</v>
      </c>
      <c r="F194" s="183" t="s">
        <v>687</v>
      </c>
      <c r="G194" s="184" t="s">
        <v>282</v>
      </c>
      <c r="H194" s="185">
        <v>6</v>
      </c>
      <c r="I194" s="186"/>
      <c r="J194" s="187">
        <f t="shared" si="0"/>
        <v>0</v>
      </c>
      <c r="K194" s="183" t="s">
        <v>20</v>
      </c>
      <c r="L194" s="53"/>
      <c r="M194" s="188" t="s">
        <v>20</v>
      </c>
      <c r="N194" s="189" t="s">
        <v>42</v>
      </c>
      <c r="O194" s="34"/>
      <c r="P194" s="190">
        <f t="shared" si="1"/>
        <v>0</v>
      </c>
      <c r="Q194" s="190">
        <v>0.29</v>
      </c>
      <c r="R194" s="190">
        <f t="shared" si="2"/>
        <v>1.7399999999999998</v>
      </c>
      <c r="S194" s="190">
        <v>0.145</v>
      </c>
      <c r="T194" s="191">
        <f t="shared" si="3"/>
        <v>0.8699999999999999</v>
      </c>
      <c r="AR194" s="16" t="s">
        <v>214</v>
      </c>
      <c r="AT194" s="16" t="s">
        <v>128</v>
      </c>
      <c r="AU194" s="16" t="s">
        <v>79</v>
      </c>
      <c r="AY194" s="16" t="s">
        <v>125</v>
      </c>
      <c r="BE194" s="192">
        <f t="shared" si="4"/>
        <v>0</v>
      </c>
      <c r="BF194" s="192">
        <f t="shared" si="5"/>
        <v>0</v>
      </c>
      <c r="BG194" s="192">
        <f t="shared" si="6"/>
        <v>0</v>
      </c>
      <c r="BH194" s="192">
        <f t="shared" si="7"/>
        <v>0</v>
      </c>
      <c r="BI194" s="192">
        <f t="shared" si="8"/>
        <v>0</v>
      </c>
      <c r="BJ194" s="16" t="s">
        <v>22</v>
      </c>
      <c r="BK194" s="192">
        <f t="shared" si="9"/>
        <v>0</v>
      </c>
      <c r="BL194" s="16" t="s">
        <v>214</v>
      </c>
      <c r="BM194" s="16" t="s">
        <v>688</v>
      </c>
    </row>
    <row r="195" spans="2:65" s="1" customFormat="1" ht="31.5" customHeight="1">
      <c r="B195" s="33"/>
      <c r="C195" s="181" t="s">
        <v>370</v>
      </c>
      <c r="D195" s="181" t="s">
        <v>128</v>
      </c>
      <c r="E195" s="182" t="s">
        <v>689</v>
      </c>
      <c r="F195" s="183" t="s">
        <v>690</v>
      </c>
      <c r="G195" s="184" t="s">
        <v>282</v>
      </c>
      <c r="H195" s="185">
        <v>3</v>
      </c>
      <c r="I195" s="186"/>
      <c r="J195" s="187">
        <f t="shared" si="0"/>
        <v>0</v>
      </c>
      <c r="K195" s="183" t="s">
        <v>20</v>
      </c>
      <c r="L195" s="53"/>
      <c r="M195" s="188" t="s">
        <v>20</v>
      </c>
      <c r="N195" s="189" t="s">
        <v>42</v>
      </c>
      <c r="O195" s="34"/>
      <c r="P195" s="190">
        <f t="shared" si="1"/>
        <v>0</v>
      </c>
      <c r="Q195" s="190">
        <v>0.315</v>
      </c>
      <c r="R195" s="190">
        <f t="shared" si="2"/>
        <v>0.9450000000000001</v>
      </c>
      <c r="S195" s="190">
        <v>0.155</v>
      </c>
      <c r="T195" s="191">
        <f t="shared" si="3"/>
        <v>0.46499999999999997</v>
      </c>
      <c r="AR195" s="16" t="s">
        <v>214</v>
      </c>
      <c r="AT195" s="16" t="s">
        <v>128</v>
      </c>
      <c r="AU195" s="16" t="s">
        <v>79</v>
      </c>
      <c r="AY195" s="16" t="s">
        <v>125</v>
      </c>
      <c r="BE195" s="192">
        <f t="shared" si="4"/>
        <v>0</v>
      </c>
      <c r="BF195" s="192">
        <f t="shared" si="5"/>
        <v>0</v>
      </c>
      <c r="BG195" s="192">
        <f t="shared" si="6"/>
        <v>0</v>
      </c>
      <c r="BH195" s="192">
        <f t="shared" si="7"/>
        <v>0</v>
      </c>
      <c r="BI195" s="192">
        <f t="shared" si="8"/>
        <v>0</v>
      </c>
      <c r="BJ195" s="16" t="s">
        <v>22</v>
      </c>
      <c r="BK195" s="192">
        <f t="shared" si="9"/>
        <v>0</v>
      </c>
      <c r="BL195" s="16" t="s">
        <v>214</v>
      </c>
      <c r="BM195" s="16" t="s">
        <v>691</v>
      </c>
    </row>
    <row r="196" spans="2:65" s="1" customFormat="1" ht="31.5" customHeight="1">
      <c r="B196" s="33"/>
      <c r="C196" s="181" t="s">
        <v>374</v>
      </c>
      <c r="D196" s="181" t="s">
        <v>128</v>
      </c>
      <c r="E196" s="182" t="s">
        <v>692</v>
      </c>
      <c r="F196" s="183" t="s">
        <v>693</v>
      </c>
      <c r="G196" s="184" t="s">
        <v>282</v>
      </c>
      <c r="H196" s="185">
        <v>2</v>
      </c>
      <c r="I196" s="186"/>
      <c r="J196" s="187">
        <f t="shared" si="0"/>
        <v>0</v>
      </c>
      <c r="K196" s="183" t="s">
        <v>20</v>
      </c>
      <c r="L196" s="53"/>
      <c r="M196" s="188" t="s">
        <v>20</v>
      </c>
      <c r="N196" s="189" t="s">
        <v>42</v>
      </c>
      <c r="O196" s="34"/>
      <c r="P196" s="190">
        <f t="shared" si="1"/>
        <v>0</v>
      </c>
      <c r="Q196" s="190">
        <v>0.315</v>
      </c>
      <c r="R196" s="190">
        <f t="shared" si="2"/>
        <v>0.63</v>
      </c>
      <c r="S196" s="190">
        <v>0.158</v>
      </c>
      <c r="T196" s="191">
        <f t="shared" si="3"/>
        <v>0.316</v>
      </c>
      <c r="AR196" s="16" t="s">
        <v>214</v>
      </c>
      <c r="AT196" s="16" t="s">
        <v>128</v>
      </c>
      <c r="AU196" s="16" t="s">
        <v>79</v>
      </c>
      <c r="AY196" s="16" t="s">
        <v>125</v>
      </c>
      <c r="BE196" s="192">
        <f t="shared" si="4"/>
        <v>0</v>
      </c>
      <c r="BF196" s="192">
        <f t="shared" si="5"/>
        <v>0</v>
      </c>
      <c r="BG196" s="192">
        <f t="shared" si="6"/>
        <v>0</v>
      </c>
      <c r="BH196" s="192">
        <f t="shared" si="7"/>
        <v>0</v>
      </c>
      <c r="BI196" s="192">
        <f t="shared" si="8"/>
        <v>0</v>
      </c>
      <c r="BJ196" s="16" t="s">
        <v>22</v>
      </c>
      <c r="BK196" s="192">
        <f t="shared" si="9"/>
        <v>0</v>
      </c>
      <c r="BL196" s="16" t="s">
        <v>214</v>
      </c>
      <c r="BM196" s="16" t="s">
        <v>694</v>
      </c>
    </row>
    <row r="197" spans="2:65" s="1" customFormat="1" ht="31.5" customHeight="1">
      <c r="B197" s="33"/>
      <c r="C197" s="181" t="s">
        <v>380</v>
      </c>
      <c r="D197" s="181" t="s">
        <v>128</v>
      </c>
      <c r="E197" s="182" t="s">
        <v>695</v>
      </c>
      <c r="F197" s="183" t="s">
        <v>696</v>
      </c>
      <c r="G197" s="184" t="s">
        <v>282</v>
      </c>
      <c r="H197" s="185">
        <v>3</v>
      </c>
      <c r="I197" s="186"/>
      <c r="J197" s="187">
        <f t="shared" si="0"/>
        <v>0</v>
      </c>
      <c r="K197" s="183" t="s">
        <v>20</v>
      </c>
      <c r="L197" s="53"/>
      <c r="M197" s="188" t="s">
        <v>20</v>
      </c>
      <c r="N197" s="189" t="s">
        <v>42</v>
      </c>
      <c r="O197" s="34"/>
      <c r="P197" s="190">
        <f t="shared" si="1"/>
        <v>0</v>
      </c>
      <c r="Q197" s="190">
        <v>0.315</v>
      </c>
      <c r="R197" s="190">
        <f t="shared" si="2"/>
        <v>0.9450000000000001</v>
      </c>
      <c r="S197" s="190">
        <v>0.158</v>
      </c>
      <c r="T197" s="191">
        <f t="shared" si="3"/>
        <v>0.474</v>
      </c>
      <c r="AR197" s="16" t="s">
        <v>214</v>
      </c>
      <c r="AT197" s="16" t="s">
        <v>128</v>
      </c>
      <c r="AU197" s="16" t="s">
        <v>79</v>
      </c>
      <c r="AY197" s="16" t="s">
        <v>125</v>
      </c>
      <c r="BE197" s="192">
        <f t="shared" si="4"/>
        <v>0</v>
      </c>
      <c r="BF197" s="192">
        <f t="shared" si="5"/>
        <v>0</v>
      </c>
      <c r="BG197" s="192">
        <f t="shared" si="6"/>
        <v>0</v>
      </c>
      <c r="BH197" s="192">
        <f t="shared" si="7"/>
        <v>0</v>
      </c>
      <c r="BI197" s="192">
        <f t="shared" si="8"/>
        <v>0</v>
      </c>
      <c r="BJ197" s="16" t="s">
        <v>22</v>
      </c>
      <c r="BK197" s="192">
        <f t="shared" si="9"/>
        <v>0</v>
      </c>
      <c r="BL197" s="16" t="s">
        <v>214</v>
      </c>
      <c r="BM197" s="16" t="s">
        <v>697</v>
      </c>
    </row>
    <row r="198" spans="2:65" s="1" customFormat="1" ht="22.5" customHeight="1">
      <c r="B198" s="33"/>
      <c r="C198" s="220" t="s">
        <v>385</v>
      </c>
      <c r="D198" s="220" t="s">
        <v>165</v>
      </c>
      <c r="E198" s="221" t="s">
        <v>345</v>
      </c>
      <c r="F198" s="222" t="s">
        <v>346</v>
      </c>
      <c r="G198" s="223" t="s">
        <v>139</v>
      </c>
      <c r="H198" s="224">
        <v>61.45</v>
      </c>
      <c r="I198" s="225"/>
      <c r="J198" s="226">
        <f t="shared" si="0"/>
        <v>0</v>
      </c>
      <c r="K198" s="222" t="s">
        <v>20</v>
      </c>
      <c r="L198" s="227"/>
      <c r="M198" s="228" t="s">
        <v>20</v>
      </c>
      <c r="N198" s="229" t="s">
        <v>42</v>
      </c>
      <c r="O198" s="34"/>
      <c r="P198" s="190">
        <f t="shared" si="1"/>
        <v>0</v>
      </c>
      <c r="Q198" s="190">
        <v>0.003</v>
      </c>
      <c r="R198" s="190">
        <f t="shared" si="2"/>
        <v>0.18435</v>
      </c>
      <c r="S198" s="190">
        <v>0</v>
      </c>
      <c r="T198" s="191">
        <f t="shared" si="3"/>
        <v>0</v>
      </c>
      <c r="AR198" s="16" t="s">
        <v>296</v>
      </c>
      <c r="AT198" s="16" t="s">
        <v>165</v>
      </c>
      <c r="AU198" s="16" t="s">
        <v>79</v>
      </c>
      <c r="AY198" s="16" t="s">
        <v>125</v>
      </c>
      <c r="BE198" s="192">
        <f t="shared" si="4"/>
        <v>0</v>
      </c>
      <c r="BF198" s="192">
        <f t="shared" si="5"/>
        <v>0</v>
      </c>
      <c r="BG198" s="192">
        <f t="shared" si="6"/>
        <v>0</v>
      </c>
      <c r="BH198" s="192">
        <f t="shared" si="7"/>
        <v>0</v>
      </c>
      <c r="BI198" s="192">
        <f t="shared" si="8"/>
        <v>0</v>
      </c>
      <c r="BJ198" s="16" t="s">
        <v>22</v>
      </c>
      <c r="BK198" s="192">
        <f t="shared" si="9"/>
        <v>0</v>
      </c>
      <c r="BL198" s="16" t="s">
        <v>214</v>
      </c>
      <c r="BM198" s="16" t="s">
        <v>347</v>
      </c>
    </row>
    <row r="199" spans="2:51" s="11" customFormat="1" ht="13.5">
      <c r="B199" s="193"/>
      <c r="C199" s="194"/>
      <c r="D199" s="205" t="s">
        <v>135</v>
      </c>
      <c r="E199" s="206" t="s">
        <v>20</v>
      </c>
      <c r="F199" s="207" t="s">
        <v>698</v>
      </c>
      <c r="G199" s="194"/>
      <c r="H199" s="208">
        <v>2.95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135</v>
      </c>
      <c r="AU199" s="204" t="s">
        <v>79</v>
      </c>
      <c r="AV199" s="11" t="s">
        <v>79</v>
      </c>
      <c r="AW199" s="11" t="s">
        <v>35</v>
      </c>
      <c r="AX199" s="11" t="s">
        <v>71</v>
      </c>
      <c r="AY199" s="204" t="s">
        <v>125</v>
      </c>
    </row>
    <row r="200" spans="2:51" s="11" customFormat="1" ht="13.5">
      <c r="B200" s="193"/>
      <c r="C200" s="194"/>
      <c r="D200" s="205" t="s">
        <v>135</v>
      </c>
      <c r="E200" s="206" t="s">
        <v>20</v>
      </c>
      <c r="F200" s="207" t="s">
        <v>699</v>
      </c>
      <c r="G200" s="194"/>
      <c r="H200" s="208">
        <v>19.99</v>
      </c>
      <c r="I200" s="199"/>
      <c r="J200" s="194"/>
      <c r="K200" s="194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135</v>
      </c>
      <c r="AU200" s="204" t="s">
        <v>79</v>
      </c>
      <c r="AV200" s="11" t="s">
        <v>79</v>
      </c>
      <c r="AW200" s="11" t="s">
        <v>35</v>
      </c>
      <c r="AX200" s="11" t="s">
        <v>71</v>
      </c>
      <c r="AY200" s="204" t="s">
        <v>125</v>
      </c>
    </row>
    <row r="201" spans="2:51" s="11" customFormat="1" ht="13.5">
      <c r="B201" s="193"/>
      <c r="C201" s="194"/>
      <c r="D201" s="205" t="s">
        <v>135</v>
      </c>
      <c r="E201" s="206" t="s">
        <v>20</v>
      </c>
      <c r="F201" s="207" t="s">
        <v>700</v>
      </c>
      <c r="G201" s="194"/>
      <c r="H201" s="208">
        <v>1.07</v>
      </c>
      <c r="I201" s="199"/>
      <c r="J201" s="194"/>
      <c r="K201" s="194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135</v>
      </c>
      <c r="AU201" s="204" t="s">
        <v>79</v>
      </c>
      <c r="AV201" s="11" t="s">
        <v>79</v>
      </c>
      <c r="AW201" s="11" t="s">
        <v>35</v>
      </c>
      <c r="AX201" s="11" t="s">
        <v>71</v>
      </c>
      <c r="AY201" s="204" t="s">
        <v>125</v>
      </c>
    </row>
    <row r="202" spans="2:51" s="11" customFormat="1" ht="13.5">
      <c r="B202" s="193"/>
      <c r="C202" s="194"/>
      <c r="D202" s="205" t="s">
        <v>135</v>
      </c>
      <c r="E202" s="206" t="s">
        <v>20</v>
      </c>
      <c r="F202" s="207" t="s">
        <v>701</v>
      </c>
      <c r="G202" s="194"/>
      <c r="H202" s="208">
        <v>37.44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135</v>
      </c>
      <c r="AU202" s="204" t="s">
        <v>79</v>
      </c>
      <c r="AV202" s="11" t="s">
        <v>79</v>
      </c>
      <c r="AW202" s="11" t="s">
        <v>35</v>
      </c>
      <c r="AX202" s="11" t="s">
        <v>71</v>
      </c>
      <c r="AY202" s="204" t="s">
        <v>125</v>
      </c>
    </row>
    <row r="203" spans="2:51" s="12" customFormat="1" ht="13.5">
      <c r="B203" s="209"/>
      <c r="C203" s="210"/>
      <c r="D203" s="195" t="s">
        <v>135</v>
      </c>
      <c r="E203" s="211" t="s">
        <v>20</v>
      </c>
      <c r="F203" s="212" t="s">
        <v>146</v>
      </c>
      <c r="G203" s="210"/>
      <c r="H203" s="213">
        <v>61.45</v>
      </c>
      <c r="I203" s="214"/>
      <c r="J203" s="210"/>
      <c r="K203" s="210"/>
      <c r="L203" s="215"/>
      <c r="M203" s="216"/>
      <c r="N203" s="217"/>
      <c r="O203" s="217"/>
      <c r="P203" s="217"/>
      <c r="Q203" s="217"/>
      <c r="R203" s="217"/>
      <c r="S203" s="217"/>
      <c r="T203" s="218"/>
      <c r="AT203" s="219" t="s">
        <v>135</v>
      </c>
      <c r="AU203" s="219" t="s">
        <v>79</v>
      </c>
      <c r="AV203" s="12" t="s">
        <v>133</v>
      </c>
      <c r="AW203" s="12" t="s">
        <v>35</v>
      </c>
      <c r="AX203" s="12" t="s">
        <v>22</v>
      </c>
      <c r="AY203" s="219" t="s">
        <v>125</v>
      </c>
    </row>
    <row r="204" spans="2:65" s="1" customFormat="1" ht="22.5" customHeight="1">
      <c r="B204" s="33"/>
      <c r="C204" s="181" t="s">
        <v>389</v>
      </c>
      <c r="D204" s="181" t="s">
        <v>128</v>
      </c>
      <c r="E204" s="182" t="s">
        <v>353</v>
      </c>
      <c r="F204" s="183" t="s">
        <v>354</v>
      </c>
      <c r="G204" s="184" t="s">
        <v>282</v>
      </c>
      <c r="H204" s="185">
        <v>44</v>
      </c>
      <c r="I204" s="186"/>
      <c r="J204" s="187">
        <f>ROUND(I204*H204,2)</f>
        <v>0</v>
      </c>
      <c r="K204" s="183" t="s">
        <v>132</v>
      </c>
      <c r="L204" s="53"/>
      <c r="M204" s="188" t="s">
        <v>20</v>
      </c>
      <c r="N204" s="189" t="s">
        <v>42</v>
      </c>
      <c r="O204" s="34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AR204" s="16" t="s">
        <v>214</v>
      </c>
      <c r="AT204" s="16" t="s">
        <v>128</v>
      </c>
      <c r="AU204" s="16" t="s">
        <v>79</v>
      </c>
      <c r="AY204" s="16" t="s">
        <v>125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6" t="s">
        <v>22</v>
      </c>
      <c r="BK204" s="192">
        <f>ROUND(I204*H204,2)</f>
        <v>0</v>
      </c>
      <c r="BL204" s="16" t="s">
        <v>214</v>
      </c>
      <c r="BM204" s="16" t="s">
        <v>355</v>
      </c>
    </row>
    <row r="205" spans="2:51" s="11" customFormat="1" ht="13.5">
      <c r="B205" s="193"/>
      <c r="C205" s="194"/>
      <c r="D205" s="205" t="s">
        <v>135</v>
      </c>
      <c r="E205" s="206" t="s">
        <v>20</v>
      </c>
      <c r="F205" s="207" t="s">
        <v>542</v>
      </c>
      <c r="G205" s="194"/>
      <c r="H205" s="208">
        <v>2</v>
      </c>
      <c r="I205" s="199"/>
      <c r="J205" s="194"/>
      <c r="K205" s="194"/>
      <c r="L205" s="200"/>
      <c r="M205" s="201"/>
      <c r="N205" s="202"/>
      <c r="O205" s="202"/>
      <c r="P205" s="202"/>
      <c r="Q205" s="202"/>
      <c r="R205" s="202"/>
      <c r="S205" s="202"/>
      <c r="T205" s="203"/>
      <c r="AT205" s="204" t="s">
        <v>135</v>
      </c>
      <c r="AU205" s="204" t="s">
        <v>79</v>
      </c>
      <c r="AV205" s="11" t="s">
        <v>79</v>
      </c>
      <c r="AW205" s="11" t="s">
        <v>35</v>
      </c>
      <c r="AX205" s="11" t="s">
        <v>71</v>
      </c>
      <c r="AY205" s="204" t="s">
        <v>125</v>
      </c>
    </row>
    <row r="206" spans="2:51" s="11" customFormat="1" ht="13.5">
      <c r="B206" s="193"/>
      <c r="C206" s="194"/>
      <c r="D206" s="205" t="s">
        <v>135</v>
      </c>
      <c r="E206" s="206" t="s">
        <v>20</v>
      </c>
      <c r="F206" s="207" t="s">
        <v>702</v>
      </c>
      <c r="G206" s="194"/>
      <c r="H206" s="208">
        <v>17</v>
      </c>
      <c r="I206" s="199"/>
      <c r="J206" s="194"/>
      <c r="K206" s="194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135</v>
      </c>
      <c r="AU206" s="204" t="s">
        <v>79</v>
      </c>
      <c r="AV206" s="11" t="s">
        <v>79</v>
      </c>
      <c r="AW206" s="11" t="s">
        <v>35</v>
      </c>
      <c r="AX206" s="11" t="s">
        <v>71</v>
      </c>
      <c r="AY206" s="204" t="s">
        <v>125</v>
      </c>
    </row>
    <row r="207" spans="2:51" s="11" customFormat="1" ht="13.5">
      <c r="B207" s="193"/>
      <c r="C207" s="194"/>
      <c r="D207" s="205" t="s">
        <v>135</v>
      </c>
      <c r="E207" s="206" t="s">
        <v>20</v>
      </c>
      <c r="F207" s="207" t="s">
        <v>22</v>
      </c>
      <c r="G207" s="194"/>
      <c r="H207" s="208">
        <v>1</v>
      </c>
      <c r="I207" s="199"/>
      <c r="J207" s="194"/>
      <c r="K207" s="194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135</v>
      </c>
      <c r="AU207" s="204" t="s">
        <v>79</v>
      </c>
      <c r="AV207" s="11" t="s">
        <v>79</v>
      </c>
      <c r="AW207" s="11" t="s">
        <v>35</v>
      </c>
      <c r="AX207" s="11" t="s">
        <v>71</v>
      </c>
      <c r="AY207" s="204" t="s">
        <v>125</v>
      </c>
    </row>
    <row r="208" spans="2:51" s="11" customFormat="1" ht="13.5">
      <c r="B208" s="193"/>
      <c r="C208" s="194"/>
      <c r="D208" s="205" t="s">
        <v>135</v>
      </c>
      <c r="E208" s="206" t="s">
        <v>20</v>
      </c>
      <c r="F208" s="207" t="s">
        <v>255</v>
      </c>
      <c r="G208" s="194"/>
      <c r="H208" s="208">
        <v>24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135</v>
      </c>
      <c r="AU208" s="204" t="s">
        <v>79</v>
      </c>
      <c r="AV208" s="11" t="s">
        <v>79</v>
      </c>
      <c r="AW208" s="11" t="s">
        <v>35</v>
      </c>
      <c r="AX208" s="11" t="s">
        <v>71</v>
      </c>
      <c r="AY208" s="204" t="s">
        <v>125</v>
      </c>
    </row>
    <row r="209" spans="2:51" s="12" customFormat="1" ht="13.5">
      <c r="B209" s="209"/>
      <c r="C209" s="210"/>
      <c r="D209" s="195" t="s">
        <v>135</v>
      </c>
      <c r="E209" s="211" t="s">
        <v>20</v>
      </c>
      <c r="F209" s="212" t="s">
        <v>146</v>
      </c>
      <c r="G209" s="210"/>
      <c r="H209" s="213">
        <v>44</v>
      </c>
      <c r="I209" s="214"/>
      <c r="J209" s="210"/>
      <c r="K209" s="210"/>
      <c r="L209" s="215"/>
      <c r="M209" s="216"/>
      <c r="N209" s="217"/>
      <c r="O209" s="217"/>
      <c r="P209" s="217"/>
      <c r="Q209" s="217"/>
      <c r="R209" s="217"/>
      <c r="S209" s="217"/>
      <c r="T209" s="218"/>
      <c r="AT209" s="219" t="s">
        <v>135</v>
      </c>
      <c r="AU209" s="219" t="s">
        <v>79</v>
      </c>
      <c r="AV209" s="12" t="s">
        <v>133</v>
      </c>
      <c r="AW209" s="12" t="s">
        <v>35</v>
      </c>
      <c r="AX209" s="12" t="s">
        <v>22</v>
      </c>
      <c r="AY209" s="219" t="s">
        <v>125</v>
      </c>
    </row>
    <row r="210" spans="2:65" s="1" customFormat="1" ht="22.5" customHeight="1">
      <c r="B210" s="33"/>
      <c r="C210" s="181" t="s">
        <v>397</v>
      </c>
      <c r="D210" s="181" t="s">
        <v>128</v>
      </c>
      <c r="E210" s="182" t="s">
        <v>362</v>
      </c>
      <c r="F210" s="183" t="s">
        <v>363</v>
      </c>
      <c r="G210" s="184" t="s">
        <v>139</v>
      </c>
      <c r="H210" s="185">
        <v>233.13</v>
      </c>
      <c r="I210" s="186"/>
      <c r="J210" s="187">
        <f>ROUND(I210*H210,2)</f>
        <v>0</v>
      </c>
      <c r="K210" s="183" t="s">
        <v>132</v>
      </c>
      <c r="L210" s="53"/>
      <c r="M210" s="188" t="s">
        <v>20</v>
      </c>
      <c r="N210" s="189" t="s">
        <v>42</v>
      </c>
      <c r="O210" s="34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AR210" s="16" t="s">
        <v>214</v>
      </c>
      <c r="AT210" s="16" t="s">
        <v>128</v>
      </c>
      <c r="AU210" s="16" t="s">
        <v>79</v>
      </c>
      <c r="AY210" s="16" t="s">
        <v>125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6" t="s">
        <v>22</v>
      </c>
      <c r="BK210" s="192">
        <f>ROUND(I210*H210,2)</f>
        <v>0</v>
      </c>
      <c r="BL210" s="16" t="s">
        <v>214</v>
      </c>
      <c r="BM210" s="16" t="s">
        <v>364</v>
      </c>
    </row>
    <row r="211" spans="2:51" s="11" customFormat="1" ht="13.5">
      <c r="B211" s="193"/>
      <c r="C211" s="194"/>
      <c r="D211" s="205" t="s">
        <v>135</v>
      </c>
      <c r="E211" s="206" t="s">
        <v>20</v>
      </c>
      <c r="F211" s="207" t="s">
        <v>604</v>
      </c>
      <c r="G211" s="194"/>
      <c r="H211" s="208">
        <v>9.8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135</v>
      </c>
      <c r="AU211" s="204" t="s">
        <v>79</v>
      </c>
      <c r="AV211" s="11" t="s">
        <v>79</v>
      </c>
      <c r="AW211" s="11" t="s">
        <v>35</v>
      </c>
      <c r="AX211" s="11" t="s">
        <v>71</v>
      </c>
      <c r="AY211" s="204" t="s">
        <v>125</v>
      </c>
    </row>
    <row r="212" spans="2:51" s="11" customFormat="1" ht="13.5">
      <c r="B212" s="193"/>
      <c r="C212" s="194"/>
      <c r="D212" s="205" t="s">
        <v>135</v>
      </c>
      <c r="E212" s="206" t="s">
        <v>20</v>
      </c>
      <c r="F212" s="207" t="s">
        <v>605</v>
      </c>
      <c r="G212" s="194"/>
      <c r="H212" s="208">
        <v>91.06</v>
      </c>
      <c r="I212" s="199"/>
      <c r="J212" s="194"/>
      <c r="K212" s="194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135</v>
      </c>
      <c r="AU212" s="204" t="s">
        <v>79</v>
      </c>
      <c r="AV212" s="11" t="s">
        <v>79</v>
      </c>
      <c r="AW212" s="11" t="s">
        <v>35</v>
      </c>
      <c r="AX212" s="11" t="s">
        <v>71</v>
      </c>
      <c r="AY212" s="204" t="s">
        <v>125</v>
      </c>
    </row>
    <row r="213" spans="2:51" s="11" customFormat="1" ht="13.5">
      <c r="B213" s="193"/>
      <c r="C213" s="194"/>
      <c r="D213" s="205" t="s">
        <v>135</v>
      </c>
      <c r="E213" s="206" t="s">
        <v>20</v>
      </c>
      <c r="F213" s="207" t="s">
        <v>606</v>
      </c>
      <c r="G213" s="194"/>
      <c r="H213" s="208">
        <v>6.04</v>
      </c>
      <c r="I213" s="199"/>
      <c r="J213" s="194"/>
      <c r="K213" s="194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135</v>
      </c>
      <c r="AU213" s="204" t="s">
        <v>79</v>
      </c>
      <c r="AV213" s="11" t="s">
        <v>79</v>
      </c>
      <c r="AW213" s="11" t="s">
        <v>35</v>
      </c>
      <c r="AX213" s="11" t="s">
        <v>71</v>
      </c>
      <c r="AY213" s="204" t="s">
        <v>125</v>
      </c>
    </row>
    <row r="214" spans="2:51" s="11" customFormat="1" ht="13.5">
      <c r="B214" s="193"/>
      <c r="C214" s="194"/>
      <c r="D214" s="205" t="s">
        <v>135</v>
      </c>
      <c r="E214" s="206" t="s">
        <v>20</v>
      </c>
      <c r="F214" s="207" t="s">
        <v>703</v>
      </c>
      <c r="G214" s="194"/>
      <c r="H214" s="208">
        <v>126.23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135</v>
      </c>
      <c r="AU214" s="204" t="s">
        <v>79</v>
      </c>
      <c r="AV214" s="11" t="s">
        <v>79</v>
      </c>
      <c r="AW214" s="11" t="s">
        <v>35</v>
      </c>
      <c r="AX214" s="11" t="s">
        <v>71</v>
      </c>
      <c r="AY214" s="204" t="s">
        <v>125</v>
      </c>
    </row>
    <row r="215" spans="2:51" s="12" customFormat="1" ht="13.5">
      <c r="B215" s="209"/>
      <c r="C215" s="210"/>
      <c r="D215" s="195" t="s">
        <v>135</v>
      </c>
      <c r="E215" s="211" t="s">
        <v>20</v>
      </c>
      <c r="F215" s="212" t="s">
        <v>146</v>
      </c>
      <c r="G215" s="210"/>
      <c r="H215" s="213">
        <v>233.13</v>
      </c>
      <c r="I215" s="214"/>
      <c r="J215" s="210"/>
      <c r="K215" s="210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135</v>
      </c>
      <c r="AU215" s="219" t="s">
        <v>79</v>
      </c>
      <c r="AV215" s="12" t="s">
        <v>133</v>
      </c>
      <c r="AW215" s="12" t="s">
        <v>35</v>
      </c>
      <c r="AX215" s="12" t="s">
        <v>22</v>
      </c>
      <c r="AY215" s="219" t="s">
        <v>125</v>
      </c>
    </row>
    <row r="216" spans="2:65" s="1" customFormat="1" ht="22.5" customHeight="1">
      <c r="B216" s="33"/>
      <c r="C216" s="220" t="s">
        <v>404</v>
      </c>
      <c r="D216" s="220" t="s">
        <v>165</v>
      </c>
      <c r="E216" s="221" t="s">
        <v>371</v>
      </c>
      <c r="F216" s="222" t="s">
        <v>372</v>
      </c>
      <c r="G216" s="223" t="s">
        <v>139</v>
      </c>
      <c r="H216" s="224">
        <v>233.13</v>
      </c>
      <c r="I216" s="225"/>
      <c r="J216" s="226">
        <f>ROUND(I216*H216,2)</f>
        <v>0</v>
      </c>
      <c r="K216" s="222" t="s">
        <v>132</v>
      </c>
      <c r="L216" s="227"/>
      <c r="M216" s="228" t="s">
        <v>20</v>
      </c>
      <c r="N216" s="229" t="s">
        <v>42</v>
      </c>
      <c r="O216" s="34"/>
      <c r="P216" s="190">
        <f>O216*H216</f>
        <v>0</v>
      </c>
      <c r="Q216" s="190">
        <v>0.0002</v>
      </c>
      <c r="R216" s="190">
        <f>Q216*H216</f>
        <v>0.046626</v>
      </c>
      <c r="S216" s="190">
        <v>0</v>
      </c>
      <c r="T216" s="191">
        <f>S216*H216</f>
        <v>0</v>
      </c>
      <c r="AR216" s="16" t="s">
        <v>296</v>
      </c>
      <c r="AT216" s="16" t="s">
        <v>165</v>
      </c>
      <c r="AU216" s="16" t="s">
        <v>79</v>
      </c>
      <c r="AY216" s="16" t="s">
        <v>125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6" t="s">
        <v>22</v>
      </c>
      <c r="BK216" s="192">
        <f>ROUND(I216*H216,2)</f>
        <v>0</v>
      </c>
      <c r="BL216" s="16" t="s">
        <v>214</v>
      </c>
      <c r="BM216" s="16" t="s">
        <v>373</v>
      </c>
    </row>
    <row r="217" spans="2:65" s="1" customFormat="1" ht="22.5" customHeight="1">
      <c r="B217" s="33"/>
      <c r="C217" s="181" t="s">
        <v>409</v>
      </c>
      <c r="D217" s="181" t="s">
        <v>128</v>
      </c>
      <c r="E217" s="182" t="s">
        <v>375</v>
      </c>
      <c r="F217" s="183" t="s">
        <v>376</v>
      </c>
      <c r="G217" s="184" t="s">
        <v>234</v>
      </c>
      <c r="H217" s="185">
        <v>16.785</v>
      </c>
      <c r="I217" s="186"/>
      <c r="J217" s="187">
        <f>ROUND(I217*H217,2)</f>
        <v>0</v>
      </c>
      <c r="K217" s="183" t="s">
        <v>132</v>
      </c>
      <c r="L217" s="53"/>
      <c r="M217" s="188" t="s">
        <v>20</v>
      </c>
      <c r="N217" s="189" t="s">
        <v>42</v>
      </c>
      <c r="O217" s="34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AR217" s="16" t="s">
        <v>214</v>
      </c>
      <c r="AT217" s="16" t="s">
        <v>128</v>
      </c>
      <c r="AU217" s="16" t="s">
        <v>79</v>
      </c>
      <c r="AY217" s="16" t="s">
        <v>125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6" t="s">
        <v>22</v>
      </c>
      <c r="BK217" s="192">
        <f>ROUND(I217*H217,2)</f>
        <v>0</v>
      </c>
      <c r="BL217" s="16" t="s">
        <v>214</v>
      </c>
      <c r="BM217" s="16" t="s">
        <v>377</v>
      </c>
    </row>
    <row r="218" spans="2:63" s="10" customFormat="1" ht="29.85" customHeight="1">
      <c r="B218" s="164"/>
      <c r="C218" s="165"/>
      <c r="D218" s="178" t="s">
        <v>70</v>
      </c>
      <c r="E218" s="179" t="s">
        <v>551</v>
      </c>
      <c r="F218" s="179" t="s">
        <v>552</v>
      </c>
      <c r="G218" s="165"/>
      <c r="H218" s="165"/>
      <c r="I218" s="168"/>
      <c r="J218" s="180">
        <f>BK218</f>
        <v>0</v>
      </c>
      <c r="K218" s="165"/>
      <c r="L218" s="170"/>
      <c r="M218" s="171"/>
      <c r="N218" s="172"/>
      <c r="O218" s="172"/>
      <c r="P218" s="173">
        <f>SUM(P219:P225)</f>
        <v>0</v>
      </c>
      <c r="Q218" s="172"/>
      <c r="R218" s="173">
        <f>SUM(R219:R225)</f>
        <v>0.23101299999999997</v>
      </c>
      <c r="S218" s="172"/>
      <c r="T218" s="174">
        <f>SUM(T219:T225)</f>
        <v>0</v>
      </c>
      <c r="AR218" s="175" t="s">
        <v>79</v>
      </c>
      <c r="AT218" s="176" t="s">
        <v>70</v>
      </c>
      <c r="AU218" s="176" t="s">
        <v>22</v>
      </c>
      <c r="AY218" s="175" t="s">
        <v>125</v>
      </c>
      <c r="BK218" s="177">
        <f>SUM(BK219:BK225)</f>
        <v>0</v>
      </c>
    </row>
    <row r="219" spans="2:65" s="1" customFormat="1" ht="22.5" customHeight="1">
      <c r="B219" s="33"/>
      <c r="C219" s="181" t="s">
        <v>414</v>
      </c>
      <c r="D219" s="181" t="s">
        <v>128</v>
      </c>
      <c r="E219" s="182" t="s">
        <v>704</v>
      </c>
      <c r="F219" s="183" t="s">
        <v>705</v>
      </c>
      <c r="G219" s="184" t="s">
        <v>282</v>
      </c>
      <c r="H219" s="185">
        <v>13.818</v>
      </c>
      <c r="I219" s="186"/>
      <c r="J219" s="187">
        <f>ROUND(I219*H219,2)</f>
        <v>0</v>
      </c>
      <c r="K219" s="183" t="s">
        <v>20</v>
      </c>
      <c r="L219" s="53"/>
      <c r="M219" s="188" t="s">
        <v>20</v>
      </c>
      <c r="N219" s="189" t="s">
        <v>42</v>
      </c>
      <c r="O219" s="34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AR219" s="16" t="s">
        <v>214</v>
      </c>
      <c r="AT219" s="16" t="s">
        <v>128</v>
      </c>
      <c r="AU219" s="16" t="s">
        <v>79</v>
      </c>
      <c r="AY219" s="16" t="s">
        <v>125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6" t="s">
        <v>22</v>
      </c>
      <c r="BK219" s="192">
        <f>ROUND(I219*H219,2)</f>
        <v>0</v>
      </c>
      <c r="BL219" s="16" t="s">
        <v>214</v>
      </c>
      <c r="BM219" s="16" t="s">
        <v>706</v>
      </c>
    </row>
    <row r="220" spans="2:51" s="11" customFormat="1" ht="13.5">
      <c r="B220" s="193"/>
      <c r="C220" s="194"/>
      <c r="D220" s="195" t="s">
        <v>135</v>
      </c>
      <c r="E220" s="196" t="s">
        <v>20</v>
      </c>
      <c r="F220" s="197" t="s">
        <v>707</v>
      </c>
      <c r="G220" s="194"/>
      <c r="H220" s="198">
        <v>13.818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135</v>
      </c>
      <c r="AU220" s="204" t="s">
        <v>79</v>
      </c>
      <c r="AV220" s="11" t="s">
        <v>79</v>
      </c>
      <c r="AW220" s="11" t="s">
        <v>35</v>
      </c>
      <c r="AX220" s="11" t="s">
        <v>22</v>
      </c>
      <c r="AY220" s="204" t="s">
        <v>125</v>
      </c>
    </row>
    <row r="221" spans="2:65" s="1" customFormat="1" ht="22.5" customHeight="1">
      <c r="B221" s="33"/>
      <c r="C221" s="181" t="s">
        <v>546</v>
      </c>
      <c r="D221" s="181" t="s">
        <v>128</v>
      </c>
      <c r="E221" s="182" t="s">
        <v>554</v>
      </c>
      <c r="F221" s="183" t="s">
        <v>555</v>
      </c>
      <c r="G221" s="184" t="s">
        <v>131</v>
      </c>
      <c r="H221" s="185">
        <v>6.35</v>
      </c>
      <c r="I221" s="186"/>
      <c r="J221" s="187">
        <f>ROUND(I221*H221,2)</f>
        <v>0</v>
      </c>
      <c r="K221" s="183" t="s">
        <v>132</v>
      </c>
      <c r="L221" s="53"/>
      <c r="M221" s="188" t="s">
        <v>20</v>
      </c>
      <c r="N221" s="189" t="s">
        <v>42</v>
      </c>
      <c r="O221" s="34"/>
      <c r="P221" s="190">
        <f>O221*H221</f>
        <v>0</v>
      </c>
      <c r="Q221" s="190">
        <v>0.00038</v>
      </c>
      <c r="R221" s="190">
        <f>Q221*H221</f>
        <v>0.002413</v>
      </c>
      <c r="S221" s="190">
        <v>0</v>
      </c>
      <c r="T221" s="191">
        <f>S221*H221</f>
        <v>0</v>
      </c>
      <c r="AR221" s="16" t="s">
        <v>214</v>
      </c>
      <c r="AT221" s="16" t="s">
        <v>128</v>
      </c>
      <c r="AU221" s="16" t="s">
        <v>79</v>
      </c>
      <c r="AY221" s="16" t="s">
        <v>125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6" t="s">
        <v>22</v>
      </c>
      <c r="BK221" s="192">
        <f>ROUND(I221*H221,2)</f>
        <v>0</v>
      </c>
      <c r="BL221" s="16" t="s">
        <v>214</v>
      </c>
      <c r="BM221" s="16" t="s">
        <v>708</v>
      </c>
    </row>
    <row r="222" spans="2:51" s="11" customFormat="1" ht="13.5">
      <c r="B222" s="193"/>
      <c r="C222" s="194"/>
      <c r="D222" s="195" t="s">
        <v>135</v>
      </c>
      <c r="E222" s="196" t="s">
        <v>20</v>
      </c>
      <c r="F222" s="197" t="s">
        <v>709</v>
      </c>
      <c r="G222" s="194"/>
      <c r="H222" s="198">
        <v>6.35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135</v>
      </c>
      <c r="AU222" s="204" t="s">
        <v>79</v>
      </c>
      <c r="AV222" s="11" t="s">
        <v>79</v>
      </c>
      <c r="AW222" s="11" t="s">
        <v>35</v>
      </c>
      <c r="AX222" s="11" t="s">
        <v>22</v>
      </c>
      <c r="AY222" s="204" t="s">
        <v>125</v>
      </c>
    </row>
    <row r="223" spans="2:65" s="1" customFormat="1" ht="22.5" customHeight="1">
      <c r="B223" s="33"/>
      <c r="C223" s="220" t="s">
        <v>548</v>
      </c>
      <c r="D223" s="220" t="s">
        <v>165</v>
      </c>
      <c r="E223" s="221" t="s">
        <v>559</v>
      </c>
      <c r="F223" s="222" t="s">
        <v>710</v>
      </c>
      <c r="G223" s="223" t="s">
        <v>131</v>
      </c>
      <c r="H223" s="224">
        <v>6.35</v>
      </c>
      <c r="I223" s="225"/>
      <c r="J223" s="226">
        <f>ROUND(I223*H223,2)</f>
        <v>0</v>
      </c>
      <c r="K223" s="222" t="s">
        <v>20</v>
      </c>
      <c r="L223" s="227"/>
      <c r="M223" s="228" t="s">
        <v>20</v>
      </c>
      <c r="N223" s="229" t="s">
        <v>42</v>
      </c>
      <c r="O223" s="34"/>
      <c r="P223" s="190">
        <f>O223*H223</f>
        <v>0</v>
      </c>
      <c r="Q223" s="190">
        <v>0.036</v>
      </c>
      <c r="R223" s="190">
        <f>Q223*H223</f>
        <v>0.22859999999999997</v>
      </c>
      <c r="S223" s="190">
        <v>0</v>
      </c>
      <c r="T223" s="191">
        <f>S223*H223</f>
        <v>0</v>
      </c>
      <c r="AR223" s="16" t="s">
        <v>296</v>
      </c>
      <c r="AT223" s="16" t="s">
        <v>165</v>
      </c>
      <c r="AU223" s="16" t="s">
        <v>79</v>
      </c>
      <c r="AY223" s="16" t="s">
        <v>125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6" t="s">
        <v>22</v>
      </c>
      <c r="BK223" s="192">
        <f>ROUND(I223*H223,2)</f>
        <v>0</v>
      </c>
      <c r="BL223" s="16" t="s">
        <v>214</v>
      </c>
      <c r="BM223" s="16" t="s">
        <v>711</v>
      </c>
    </row>
    <row r="224" spans="2:51" s="11" customFormat="1" ht="13.5">
      <c r="B224" s="193"/>
      <c r="C224" s="194"/>
      <c r="D224" s="195" t="s">
        <v>135</v>
      </c>
      <c r="E224" s="196" t="s">
        <v>20</v>
      </c>
      <c r="F224" s="197" t="s">
        <v>709</v>
      </c>
      <c r="G224" s="194"/>
      <c r="H224" s="198">
        <v>6.35</v>
      </c>
      <c r="I224" s="199"/>
      <c r="J224" s="194"/>
      <c r="K224" s="194"/>
      <c r="L224" s="200"/>
      <c r="M224" s="201"/>
      <c r="N224" s="202"/>
      <c r="O224" s="202"/>
      <c r="P224" s="202"/>
      <c r="Q224" s="202"/>
      <c r="R224" s="202"/>
      <c r="S224" s="202"/>
      <c r="T224" s="203"/>
      <c r="AT224" s="204" t="s">
        <v>135</v>
      </c>
      <c r="AU224" s="204" t="s">
        <v>79</v>
      </c>
      <c r="AV224" s="11" t="s">
        <v>79</v>
      </c>
      <c r="AW224" s="11" t="s">
        <v>35</v>
      </c>
      <c r="AX224" s="11" t="s">
        <v>22</v>
      </c>
      <c r="AY224" s="204" t="s">
        <v>125</v>
      </c>
    </row>
    <row r="225" spans="2:65" s="1" customFormat="1" ht="22.5" customHeight="1">
      <c r="B225" s="33"/>
      <c r="C225" s="181" t="s">
        <v>549</v>
      </c>
      <c r="D225" s="181" t="s">
        <v>128</v>
      </c>
      <c r="E225" s="182" t="s">
        <v>563</v>
      </c>
      <c r="F225" s="183" t="s">
        <v>564</v>
      </c>
      <c r="G225" s="184" t="s">
        <v>234</v>
      </c>
      <c r="H225" s="185">
        <v>0.231</v>
      </c>
      <c r="I225" s="186"/>
      <c r="J225" s="187">
        <f>ROUND(I225*H225,2)</f>
        <v>0</v>
      </c>
      <c r="K225" s="183" t="s">
        <v>132</v>
      </c>
      <c r="L225" s="53"/>
      <c r="M225" s="188" t="s">
        <v>20</v>
      </c>
      <c r="N225" s="189" t="s">
        <v>42</v>
      </c>
      <c r="O225" s="34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AR225" s="16" t="s">
        <v>214</v>
      </c>
      <c r="AT225" s="16" t="s">
        <v>128</v>
      </c>
      <c r="AU225" s="16" t="s">
        <v>79</v>
      </c>
      <c r="AY225" s="16" t="s">
        <v>125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6" t="s">
        <v>22</v>
      </c>
      <c r="BK225" s="192">
        <f>ROUND(I225*H225,2)</f>
        <v>0</v>
      </c>
      <c r="BL225" s="16" t="s">
        <v>214</v>
      </c>
      <c r="BM225" s="16" t="s">
        <v>712</v>
      </c>
    </row>
    <row r="226" spans="2:63" s="10" customFormat="1" ht="29.85" customHeight="1">
      <c r="B226" s="164"/>
      <c r="C226" s="165"/>
      <c r="D226" s="178" t="s">
        <v>70</v>
      </c>
      <c r="E226" s="179" t="s">
        <v>566</v>
      </c>
      <c r="F226" s="179" t="s">
        <v>567</v>
      </c>
      <c r="G226" s="165"/>
      <c r="H226" s="165"/>
      <c r="I226" s="168"/>
      <c r="J226" s="180">
        <f>BK226</f>
        <v>0</v>
      </c>
      <c r="K226" s="165"/>
      <c r="L226" s="170"/>
      <c r="M226" s="171"/>
      <c r="N226" s="172"/>
      <c r="O226" s="172"/>
      <c r="P226" s="173">
        <f>SUM(P227:P238)</f>
        <v>0</v>
      </c>
      <c r="Q226" s="172"/>
      <c r="R226" s="173">
        <f>SUM(R227:R238)</f>
        <v>0.06687197</v>
      </c>
      <c r="S226" s="172"/>
      <c r="T226" s="174">
        <f>SUM(T227:T238)</f>
        <v>0</v>
      </c>
      <c r="AR226" s="175" t="s">
        <v>79</v>
      </c>
      <c r="AT226" s="176" t="s">
        <v>70</v>
      </c>
      <c r="AU226" s="176" t="s">
        <v>22</v>
      </c>
      <c r="AY226" s="175" t="s">
        <v>125</v>
      </c>
      <c r="BK226" s="177">
        <f>SUM(BK227:BK238)</f>
        <v>0</v>
      </c>
    </row>
    <row r="227" spans="2:65" s="1" customFormat="1" ht="22.5" customHeight="1">
      <c r="B227" s="33"/>
      <c r="C227" s="181" t="s">
        <v>553</v>
      </c>
      <c r="D227" s="181" t="s">
        <v>128</v>
      </c>
      <c r="E227" s="182" t="s">
        <v>569</v>
      </c>
      <c r="F227" s="183" t="s">
        <v>570</v>
      </c>
      <c r="G227" s="184" t="s">
        <v>131</v>
      </c>
      <c r="H227" s="185">
        <v>112.945</v>
      </c>
      <c r="I227" s="186"/>
      <c r="J227" s="187">
        <f>ROUND(I227*H227,2)</f>
        <v>0</v>
      </c>
      <c r="K227" s="183" t="s">
        <v>132</v>
      </c>
      <c r="L227" s="53"/>
      <c r="M227" s="188" t="s">
        <v>20</v>
      </c>
      <c r="N227" s="189" t="s">
        <v>42</v>
      </c>
      <c r="O227" s="34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AR227" s="16" t="s">
        <v>214</v>
      </c>
      <c r="AT227" s="16" t="s">
        <v>128</v>
      </c>
      <c r="AU227" s="16" t="s">
        <v>79</v>
      </c>
      <c r="AY227" s="16" t="s">
        <v>125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6" t="s">
        <v>22</v>
      </c>
      <c r="BK227" s="192">
        <f>ROUND(I227*H227,2)</f>
        <v>0</v>
      </c>
      <c r="BL227" s="16" t="s">
        <v>214</v>
      </c>
      <c r="BM227" s="16" t="s">
        <v>713</v>
      </c>
    </row>
    <row r="228" spans="2:51" s="11" customFormat="1" ht="13.5">
      <c r="B228" s="193"/>
      <c r="C228" s="194"/>
      <c r="D228" s="195" t="s">
        <v>135</v>
      </c>
      <c r="E228" s="196" t="s">
        <v>20</v>
      </c>
      <c r="F228" s="197" t="s">
        <v>714</v>
      </c>
      <c r="G228" s="194"/>
      <c r="H228" s="198">
        <v>112.945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135</v>
      </c>
      <c r="AU228" s="204" t="s">
        <v>79</v>
      </c>
      <c r="AV228" s="11" t="s">
        <v>79</v>
      </c>
      <c r="AW228" s="11" t="s">
        <v>35</v>
      </c>
      <c r="AX228" s="11" t="s">
        <v>22</v>
      </c>
      <c r="AY228" s="204" t="s">
        <v>125</v>
      </c>
    </row>
    <row r="229" spans="2:65" s="1" customFormat="1" ht="22.5" customHeight="1">
      <c r="B229" s="33"/>
      <c r="C229" s="181" t="s">
        <v>558</v>
      </c>
      <c r="D229" s="181" t="s">
        <v>128</v>
      </c>
      <c r="E229" s="182" t="s">
        <v>574</v>
      </c>
      <c r="F229" s="183" t="s">
        <v>575</v>
      </c>
      <c r="G229" s="184" t="s">
        <v>131</v>
      </c>
      <c r="H229" s="185">
        <v>119.295</v>
      </c>
      <c r="I229" s="186"/>
      <c r="J229" s="187">
        <f>ROUND(I229*H229,2)</f>
        <v>0</v>
      </c>
      <c r="K229" s="183" t="s">
        <v>132</v>
      </c>
      <c r="L229" s="53"/>
      <c r="M229" s="188" t="s">
        <v>20</v>
      </c>
      <c r="N229" s="189" t="s">
        <v>42</v>
      </c>
      <c r="O229" s="34"/>
      <c r="P229" s="190">
        <f>O229*H229</f>
        <v>0</v>
      </c>
      <c r="Q229" s="190">
        <v>0.00017</v>
      </c>
      <c r="R229" s="190">
        <f>Q229*H229</f>
        <v>0.02028015</v>
      </c>
      <c r="S229" s="190">
        <v>0</v>
      </c>
      <c r="T229" s="191">
        <f>S229*H229</f>
        <v>0</v>
      </c>
      <c r="AR229" s="16" t="s">
        <v>214</v>
      </c>
      <c r="AT229" s="16" t="s">
        <v>128</v>
      </c>
      <c r="AU229" s="16" t="s">
        <v>79</v>
      </c>
      <c r="AY229" s="16" t="s">
        <v>125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6" t="s">
        <v>22</v>
      </c>
      <c r="BK229" s="192">
        <f>ROUND(I229*H229,2)</f>
        <v>0</v>
      </c>
      <c r="BL229" s="16" t="s">
        <v>214</v>
      </c>
      <c r="BM229" s="16" t="s">
        <v>715</v>
      </c>
    </row>
    <row r="230" spans="2:51" s="11" customFormat="1" ht="13.5">
      <c r="B230" s="193"/>
      <c r="C230" s="194"/>
      <c r="D230" s="205" t="s">
        <v>135</v>
      </c>
      <c r="E230" s="206" t="s">
        <v>20</v>
      </c>
      <c r="F230" s="207" t="s">
        <v>714</v>
      </c>
      <c r="G230" s="194"/>
      <c r="H230" s="208">
        <v>112.945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135</v>
      </c>
      <c r="AU230" s="204" t="s">
        <v>79</v>
      </c>
      <c r="AV230" s="11" t="s">
        <v>79</v>
      </c>
      <c r="AW230" s="11" t="s">
        <v>35</v>
      </c>
      <c r="AX230" s="11" t="s">
        <v>71</v>
      </c>
      <c r="AY230" s="204" t="s">
        <v>125</v>
      </c>
    </row>
    <row r="231" spans="2:51" s="11" customFormat="1" ht="13.5">
      <c r="B231" s="193"/>
      <c r="C231" s="194"/>
      <c r="D231" s="205" t="s">
        <v>135</v>
      </c>
      <c r="E231" s="206" t="s">
        <v>20</v>
      </c>
      <c r="F231" s="207" t="s">
        <v>709</v>
      </c>
      <c r="G231" s="194"/>
      <c r="H231" s="208">
        <v>6.35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135</v>
      </c>
      <c r="AU231" s="204" t="s">
        <v>79</v>
      </c>
      <c r="AV231" s="11" t="s">
        <v>79</v>
      </c>
      <c r="AW231" s="11" t="s">
        <v>35</v>
      </c>
      <c r="AX231" s="11" t="s">
        <v>71</v>
      </c>
      <c r="AY231" s="204" t="s">
        <v>125</v>
      </c>
    </row>
    <row r="232" spans="2:51" s="12" customFormat="1" ht="13.5">
      <c r="B232" s="209"/>
      <c r="C232" s="210"/>
      <c r="D232" s="195" t="s">
        <v>135</v>
      </c>
      <c r="E232" s="211" t="s">
        <v>20</v>
      </c>
      <c r="F232" s="212" t="s">
        <v>146</v>
      </c>
      <c r="G232" s="210"/>
      <c r="H232" s="213">
        <v>119.295</v>
      </c>
      <c r="I232" s="214"/>
      <c r="J232" s="210"/>
      <c r="K232" s="210"/>
      <c r="L232" s="215"/>
      <c r="M232" s="216"/>
      <c r="N232" s="217"/>
      <c r="O232" s="217"/>
      <c r="P232" s="217"/>
      <c r="Q232" s="217"/>
      <c r="R232" s="217"/>
      <c r="S232" s="217"/>
      <c r="T232" s="218"/>
      <c r="AT232" s="219" t="s">
        <v>135</v>
      </c>
      <c r="AU232" s="219" t="s">
        <v>79</v>
      </c>
      <c r="AV232" s="12" t="s">
        <v>133</v>
      </c>
      <c r="AW232" s="12" t="s">
        <v>35</v>
      </c>
      <c r="AX232" s="12" t="s">
        <v>22</v>
      </c>
      <c r="AY232" s="219" t="s">
        <v>125</v>
      </c>
    </row>
    <row r="233" spans="2:65" s="1" customFormat="1" ht="22.5" customHeight="1">
      <c r="B233" s="33"/>
      <c r="C233" s="181" t="s">
        <v>562</v>
      </c>
      <c r="D233" s="181" t="s">
        <v>128</v>
      </c>
      <c r="E233" s="182" t="s">
        <v>579</v>
      </c>
      <c r="F233" s="183" t="s">
        <v>580</v>
      </c>
      <c r="G233" s="184" t="s">
        <v>131</v>
      </c>
      <c r="H233" s="185">
        <v>119.295</v>
      </c>
      <c r="I233" s="186"/>
      <c r="J233" s="187">
        <f>ROUND(I233*H233,2)</f>
        <v>0</v>
      </c>
      <c r="K233" s="183" t="s">
        <v>132</v>
      </c>
      <c r="L233" s="53"/>
      <c r="M233" s="188" t="s">
        <v>20</v>
      </c>
      <c r="N233" s="189" t="s">
        <v>42</v>
      </c>
      <c r="O233" s="34"/>
      <c r="P233" s="190">
        <f>O233*H233</f>
        <v>0</v>
      </c>
      <c r="Q233" s="190">
        <v>0.00012</v>
      </c>
      <c r="R233" s="190">
        <f>Q233*H233</f>
        <v>0.0143154</v>
      </c>
      <c r="S233" s="190">
        <v>0</v>
      </c>
      <c r="T233" s="191">
        <f>S233*H233</f>
        <v>0</v>
      </c>
      <c r="AR233" s="16" t="s">
        <v>214</v>
      </c>
      <c r="AT233" s="16" t="s">
        <v>128</v>
      </c>
      <c r="AU233" s="16" t="s">
        <v>79</v>
      </c>
      <c r="AY233" s="16" t="s">
        <v>125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6" t="s">
        <v>22</v>
      </c>
      <c r="BK233" s="192">
        <f>ROUND(I233*H233,2)</f>
        <v>0</v>
      </c>
      <c r="BL233" s="16" t="s">
        <v>214</v>
      </c>
      <c r="BM233" s="16" t="s">
        <v>716</v>
      </c>
    </row>
    <row r="234" spans="2:65" s="1" customFormat="1" ht="22.5" customHeight="1">
      <c r="B234" s="33"/>
      <c r="C234" s="181" t="s">
        <v>568</v>
      </c>
      <c r="D234" s="181" t="s">
        <v>128</v>
      </c>
      <c r="E234" s="182" t="s">
        <v>583</v>
      </c>
      <c r="F234" s="183" t="s">
        <v>584</v>
      </c>
      <c r="G234" s="184" t="s">
        <v>131</v>
      </c>
      <c r="H234" s="185">
        <v>119.295</v>
      </c>
      <c r="I234" s="186"/>
      <c r="J234" s="187">
        <f>ROUND(I234*H234,2)</f>
        <v>0</v>
      </c>
      <c r="K234" s="183" t="s">
        <v>132</v>
      </c>
      <c r="L234" s="53"/>
      <c r="M234" s="188" t="s">
        <v>20</v>
      </c>
      <c r="N234" s="189" t="s">
        <v>42</v>
      </c>
      <c r="O234" s="34"/>
      <c r="P234" s="190">
        <f>O234*H234</f>
        <v>0</v>
      </c>
      <c r="Q234" s="190">
        <v>0.00012</v>
      </c>
      <c r="R234" s="190">
        <f>Q234*H234</f>
        <v>0.0143154</v>
      </c>
      <c r="S234" s="190">
        <v>0</v>
      </c>
      <c r="T234" s="191">
        <f>S234*H234</f>
        <v>0</v>
      </c>
      <c r="AR234" s="16" t="s">
        <v>214</v>
      </c>
      <c r="AT234" s="16" t="s">
        <v>128</v>
      </c>
      <c r="AU234" s="16" t="s">
        <v>79</v>
      </c>
      <c r="AY234" s="16" t="s">
        <v>125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6" t="s">
        <v>22</v>
      </c>
      <c r="BK234" s="192">
        <f>ROUND(I234*H234,2)</f>
        <v>0</v>
      </c>
      <c r="BL234" s="16" t="s">
        <v>214</v>
      </c>
      <c r="BM234" s="16" t="s">
        <v>717</v>
      </c>
    </row>
    <row r="235" spans="2:65" s="1" customFormat="1" ht="22.5" customHeight="1">
      <c r="B235" s="33"/>
      <c r="C235" s="181" t="s">
        <v>573</v>
      </c>
      <c r="D235" s="181" t="s">
        <v>128</v>
      </c>
      <c r="E235" s="182" t="s">
        <v>718</v>
      </c>
      <c r="F235" s="183" t="s">
        <v>719</v>
      </c>
      <c r="G235" s="184" t="s">
        <v>131</v>
      </c>
      <c r="H235" s="185">
        <v>16.478</v>
      </c>
      <c r="I235" s="186"/>
      <c r="J235" s="187">
        <f>ROUND(I235*H235,2)</f>
        <v>0</v>
      </c>
      <c r="K235" s="183" t="s">
        <v>132</v>
      </c>
      <c r="L235" s="53"/>
      <c r="M235" s="188" t="s">
        <v>20</v>
      </c>
      <c r="N235" s="189" t="s">
        <v>42</v>
      </c>
      <c r="O235" s="34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AR235" s="16" t="s">
        <v>214</v>
      </c>
      <c r="AT235" s="16" t="s">
        <v>128</v>
      </c>
      <c r="AU235" s="16" t="s">
        <v>79</v>
      </c>
      <c r="AY235" s="16" t="s">
        <v>125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6" t="s">
        <v>22</v>
      </c>
      <c r="BK235" s="192">
        <f>ROUND(I235*H235,2)</f>
        <v>0</v>
      </c>
      <c r="BL235" s="16" t="s">
        <v>214</v>
      </c>
      <c r="BM235" s="16" t="s">
        <v>720</v>
      </c>
    </row>
    <row r="236" spans="2:51" s="11" customFormat="1" ht="13.5">
      <c r="B236" s="193"/>
      <c r="C236" s="194"/>
      <c r="D236" s="195" t="s">
        <v>135</v>
      </c>
      <c r="E236" s="196" t="s">
        <v>20</v>
      </c>
      <c r="F236" s="197" t="s">
        <v>611</v>
      </c>
      <c r="G236" s="194"/>
      <c r="H236" s="198">
        <v>16.478</v>
      </c>
      <c r="I236" s="199"/>
      <c r="J236" s="194"/>
      <c r="K236" s="194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135</v>
      </c>
      <c r="AU236" s="204" t="s">
        <v>79</v>
      </c>
      <c r="AV236" s="11" t="s">
        <v>79</v>
      </c>
      <c r="AW236" s="11" t="s">
        <v>35</v>
      </c>
      <c r="AX236" s="11" t="s">
        <v>22</v>
      </c>
      <c r="AY236" s="204" t="s">
        <v>125</v>
      </c>
    </row>
    <row r="237" spans="2:65" s="1" customFormat="1" ht="22.5" customHeight="1">
      <c r="B237" s="33"/>
      <c r="C237" s="181" t="s">
        <v>578</v>
      </c>
      <c r="D237" s="181" t="s">
        <v>128</v>
      </c>
      <c r="E237" s="182" t="s">
        <v>721</v>
      </c>
      <c r="F237" s="183" t="s">
        <v>722</v>
      </c>
      <c r="G237" s="184" t="s">
        <v>131</v>
      </c>
      <c r="H237" s="185">
        <v>16.478</v>
      </c>
      <c r="I237" s="186"/>
      <c r="J237" s="187">
        <f>ROUND(I237*H237,2)</f>
        <v>0</v>
      </c>
      <c r="K237" s="183" t="s">
        <v>132</v>
      </c>
      <c r="L237" s="53"/>
      <c r="M237" s="188" t="s">
        <v>20</v>
      </c>
      <c r="N237" s="189" t="s">
        <v>42</v>
      </c>
      <c r="O237" s="34"/>
      <c r="P237" s="190">
        <f>O237*H237</f>
        <v>0</v>
      </c>
      <c r="Q237" s="190">
        <v>0.00011</v>
      </c>
      <c r="R237" s="190">
        <f>Q237*H237</f>
        <v>0.0018125800000000003</v>
      </c>
      <c r="S237" s="190">
        <v>0</v>
      </c>
      <c r="T237" s="191">
        <f>S237*H237</f>
        <v>0</v>
      </c>
      <c r="AR237" s="16" t="s">
        <v>214</v>
      </c>
      <c r="AT237" s="16" t="s">
        <v>128</v>
      </c>
      <c r="AU237" s="16" t="s">
        <v>79</v>
      </c>
      <c r="AY237" s="16" t="s">
        <v>125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6" t="s">
        <v>22</v>
      </c>
      <c r="BK237" s="192">
        <f>ROUND(I237*H237,2)</f>
        <v>0</v>
      </c>
      <c r="BL237" s="16" t="s">
        <v>214</v>
      </c>
      <c r="BM237" s="16" t="s">
        <v>723</v>
      </c>
    </row>
    <row r="238" spans="2:65" s="1" customFormat="1" ht="22.5" customHeight="1">
      <c r="B238" s="33"/>
      <c r="C238" s="181" t="s">
        <v>582</v>
      </c>
      <c r="D238" s="181" t="s">
        <v>128</v>
      </c>
      <c r="E238" s="182" t="s">
        <v>724</v>
      </c>
      <c r="F238" s="183" t="s">
        <v>725</v>
      </c>
      <c r="G238" s="184" t="s">
        <v>131</v>
      </c>
      <c r="H238" s="185">
        <v>16.478</v>
      </c>
      <c r="I238" s="186"/>
      <c r="J238" s="187">
        <f>ROUND(I238*H238,2)</f>
        <v>0</v>
      </c>
      <c r="K238" s="183" t="s">
        <v>132</v>
      </c>
      <c r="L238" s="53"/>
      <c r="M238" s="188" t="s">
        <v>20</v>
      </c>
      <c r="N238" s="189" t="s">
        <v>42</v>
      </c>
      <c r="O238" s="34"/>
      <c r="P238" s="190">
        <f>O238*H238</f>
        <v>0</v>
      </c>
      <c r="Q238" s="190">
        <v>0.00098</v>
      </c>
      <c r="R238" s="190">
        <f>Q238*H238</f>
        <v>0.01614844</v>
      </c>
      <c r="S238" s="190">
        <v>0</v>
      </c>
      <c r="T238" s="191">
        <f>S238*H238</f>
        <v>0</v>
      </c>
      <c r="AR238" s="16" t="s">
        <v>214</v>
      </c>
      <c r="AT238" s="16" t="s">
        <v>128</v>
      </c>
      <c r="AU238" s="16" t="s">
        <v>79</v>
      </c>
      <c r="AY238" s="16" t="s">
        <v>125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6" t="s">
        <v>22</v>
      </c>
      <c r="BK238" s="192">
        <f>ROUND(I238*H238,2)</f>
        <v>0</v>
      </c>
      <c r="BL238" s="16" t="s">
        <v>214</v>
      </c>
      <c r="BM238" s="16" t="s">
        <v>726</v>
      </c>
    </row>
    <row r="239" spans="2:63" s="10" customFormat="1" ht="29.85" customHeight="1">
      <c r="B239" s="164"/>
      <c r="C239" s="165"/>
      <c r="D239" s="178" t="s">
        <v>70</v>
      </c>
      <c r="E239" s="179" t="s">
        <v>378</v>
      </c>
      <c r="F239" s="179" t="s">
        <v>379</v>
      </c>
      <c r="G239" s="165"/>
      <c r="H239" s="165"/>
      <c r="I239" s="168"/>
      <c r="J239" s="180">
        <f>BK239</f>
        <v>0</v>
      </c>
      <c r="K239" s="165"/>
      <c r="L239" s="170"/>
      <c r="M239" s="171"/>
      <c r="N239" s="172"/>
      <c r="O239" s="172"/>
      <c r="P239" s="173">
        <f>SUM(P240:P243)</f>
        <v>0</v>
      </c>
      <c r="Q239" s="172"/>
      <c r="R239" s="173">
        <f>SUM(R240:R243)</f>
        <v>1.072764</v>
      </c>
      <c r="S239" s="172"/>
      <c r="T239" s="174">
        <f>SUM(T240:T243)</f>
        <v>0.257796</v>
      </c>
      <c r="AR239" s="175" t="s">
        <v>79</v>
      </c>
      <c r="AT239" s="176" t="s">
        <v>70</v>
      </c>
      <c r="AU239" s="176" t="s">
        <v>22</v>
      </c>
      <c r="AY239" s="175" t="s">
        <v>125</v>
      </c>
      <c r="BK239" s="177">
        <f>SUM(BK240:BK243)</f>
        <v>0</v>
      </c>
    </row>
    <row r="240" spans="2:65" s="1" customFormat="1" ht="22.5" customHeight="1">
      <c r="B240" s="33"/>
      <c r="C240" s="181" t="s">
        <v>586</v>
      </c>
      <c r="D240" s="181" t="s">
        <v>128</v>
      </c>
      <c r="E240" s="182" t="s">
        <v>381</v>
      </c>
      <c r="F240" s="183" t="s">
        <v>382</v>
      </c>
      <c r="G240" s="184" t="s">
        <v>131</v>
      </c>
      <c r="H240" s="185">
        <v>831.6</v>
      </c>
      <c r="I240" s="186"/>
      <c r="J240" s="187">
        <f>ROUND(I240*H240,2)</f>
        <v>0</v>
      </c>
      <c r="K240" s="183" t="s">
        <v>132</v>
      </c>
      <c r="L240" s="53"/>
      <c r="M240" s="188" t="s">
        <v>20</v>
      </c>
      <c r="N240" s="189" t="s">
        <v>42</v>
      </c>
      <c r="O240" s="34"/>
      <c r="P240" s="190">
        <f>O240*H240</f>
        <v>0</v>
      </c>
      <c r="Q240" s="190">
        <v>0.001</v>
      </c>
      <c r="R240" s="190">
        <f>Q240*H240</f>
        <v>0.8316</v>
      </c>
      <c r="S240" s="190">
        <v>0.00031</v>
      </c>
      <c r="T240" s="191">
        <f>S240*H240</f>
        <v>0.257796</v>
      </c>
      <c r="AR240" s="16" t="s">
        <v>214</v>
      </c>
      <c r="AT240" s="16" t="s">
        <v>128</v>
      </c>
      <c r="AU240" s="16" t="s">
        <v>79</v>
      </c>
      <c r="AY240" s="16" t="s">
        <v>125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6" t="s">
        <v>22</v>
      </c>
      <c r="BK240" s="192">
        <f>ROUND(I240*H240,2)</f>
        <v>0</v>
      </c>
      <c r="BL240" s="16" t="s">
        <v>214</v>
      </c>
      <c r="BM240" s="16" t="s">
        <v>383</v>
      </c>
    </row>
    <row r="241" spans="2:51" s="11" customFormat="1" ht="13.5">
      <c r="B241" s="193"/>
      <c r="C241" s="194"/>
      <c r="D241" s="195" t="s">
        <v>135</v>
      </c>
      <c r="E241" s="196" t="s">
        <v>20</v>
      </c>
      <c r="F241" s="197" t="s">
        <v>727</v>
      </c>
      <c r="G241" s="194"/>
      <c r="H241" s="198">
        <v>831.6</v>
      </c>
      <c r="I241" s="199"/>
      <c r="J241" s="194"/>
      <c r="K241" s="194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135</v>
      </c>
      <c r="AU241" s="204" t="s">
        <v>79</v>
      </c>
      <c r="AV241" s="11" t="s">
        <v>79</v>
      </c>
      <c r="AW241" s="11" t="s">
        <v>35</v>
      </c>
      <c r="AX241" s="11" t="s">
        <v>22</v>
      </c>
      <c r="AY241" s="204" t="s">
        <v>125</v>
      </c>
    </row>
    <row r="242" spans="2:65" s="1" customFormat="1" ht="22.5" customHeight="1">
      <c r="B242" s="33"/>
      <c r="C242" s="181" t="s">
        <v>588</v>
      </c>
      <c r="D242" s="181" t="s">
        <v>128</v>
      </c>
      <c r="E242" s="182" t="s">
        <v>386</v>
      </c>
      <c r="F242" s="183" t="s">
        <v>387</v>
      </c>
      <c r="G242" s="184" t="s">
        <v>131</v>
      </c>
      <c r="H242" s="185">
        <v>831.6</v>
      </c>
      <c r="I242" s="186"/>
      <c r="J242" s="187">
        <f>ROUND(I242*H242,2)</f>
        <v>0</v>
      </c>
      <c r="K242" s="183" t="s">
        <v>132</v>
      </c>
      <c r="L242" s="53"/>
      <c r="M242" s="188" t="s">
        <v>20</v>
      </c>
      <c r="N242" s="189" t="s">
        <v>42</v>
      </c>
      <c r="O242" s="34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AR242" s="16" t="s">
        <v>214</v>
      </c>
      <c r="AT242" s="16" t="s">
        <v>128</v>
      </c>
      <c r="AU242" s="16" t="s">
        <v>79</v>
      </c>
      <c r="AY242" s="16" t="s">
        <v>125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6" t="s">
        <v>22</v>
      </c>
      <c r="BK242" s="192">
        <f>ROUND(I242*H242,2)</f>
        <v>0</v>
      </c>
      <c r="BL242" s="16" t="s">
        <v>214</v>
      </c>
      <c r="BM242" s="16" t="s">
        <v>388</v>
      </c>
    </row>
    <row r="243" spans="2:65" s="1" customFormat="1" ht="31.5" customHeight="1">
      <c r="B243" s="33"/>
      <c r="C243" s="181" t="s">
        <v>589</v>
      </c>
      <c r="D243" s="181" t="s">
        <v>128</v>
      </c>
      <c r="E243" s="182" t="s">
        <v>390</v>
      </c>
      <c r="F243" s="183" t="s">
        <v>391</v>
      </c>
      <c r="G243" s="184" t="s">
        <v>131</v>
      </c>
      <c r="H243" s="185">
        <v>831.6</v>
      </c>
      <c r="I243" s="186"/>
      <c r="J243" s="187">
        <f>ROUND(I243*H243,2)</f>
        <v>0</v>
      </c>
      <c r="K243" s="183" t="s">
        <v>132</v>
      </c>
      <c r="L243" s="53"/>
      <c r="M243" s="188" t="s">
        <v>20</v>
      </c>
      <c r="N243" s="189" t="s">
        <v>42</v>
      </c>
      <c r="O243" s="34"/>
      <c r="P243" s="190">
        <f>O243*H243</f>
        <v>0</v>
      </c>
      <c r="Q243" s="190">
        <v>0.00029</v>
      </c>
      <c r="R243" s="190">
        <f>Q243*H243</f>
        <v>0.24116400000000002</v>
      </c>
      <c r="S243" s="190">
        <v>0</v>
      </c>
      <c r="T243" s="191">
        <f>S243*H243</f>
        <v>0</v>
      </c>
      <c r="AR243" s="16" t="s">
        <v>214</v>
      </c>
      <c r="AT243" s="16" t="s">
        <v>128</v>
      </c>
      <c r="AU243" s="16" t="s">
        <v>79</v>
      </c>
      <c r="AY243" s="16" t="s">
        <v>125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16" t="s">
        <v>22</v>
      </c>
      <c r="BK243" s="192">
        <f>ROUND(I243*H243,2)</f>
        <v>0</v>
      </c>
      <c r="BL243" s="16" t="s">
        <v>214</v>
      </c>
      <c r="BM243" s="16" t="s">
        <v>392</v>
      </c>
    </row>
    <row r="244" spans="2:63" s="10" customFormat="1" ht="37.35" customHeight="1">
      <c r="B244" s="164"/>
      <c r="C244" s="165"/>
      <c r="D244" s="166" t="s">
        <v>70</v>
      </c>
      <c r="E244" s="167" t="s">
        <v>393</v>
      </c>
      <c r="F244" s="167" t="s">
        <v>394</v>
      </c>
      <c r="G244" s="165"/>
      <c r="H244" s="165"/>
      <c r="I244" s="168"/>
      <c r="J244" s="169">
        <f>BK244</f>
        <v>0</v>
      </c>
      <c r="K244" s="165"/>
      <c r="L244" s="170"/>
      <c r="M244" s="171"/>
      <c r="N244" s="172"/>
      <c r="O244" s="172"/>
      <c r="P244" s="173">
        <f>P245+P247+P249+P251</f>
        <v>0</v>
      </c>
      <c r="Q244" s="172"/>
      <c r="R244" s="173">
        <f>R245+R247+R249+R251</f>
        <v>0</v>
      </c>
      <c r="S244" s="172"/>
      <c r="T244" s="174">
        <f>T245+T247+T249+T251</f>
        <v>0</v>
      </c>
      <c r="AR244" s="175" t="s">
        <v>159</v>
      </c>
      <c r="AT244" s="176" t="s">
        <v>70</v>
      </c>
      <c r="AU244" s="176" t="s">
        <v>71</v>
      </c>
      <c r="AY244" s="175" t="s">
        <v>125</v>
      </c>
      <c r="BK244" s="177">
        <f>BK245+BK247+BK249+BK251</f>
        <v>0</v>
      </c>
    </row>
    <row r="245" spans="2:63" s="10" customFormat="1" ht="19.9" customHeight="1">
      <c r="B245" s="164"/>
      <c r="C245" s="165"/>
      <c r="D245" s="178" t="s">
        <v>70</v>
      </c>
      <c r="E245" s="179" t="s">
        <v>395</v>
      </c>
      <c r="F245" s="179" t="s">
        <v>396</v>
      </c>
      <c r="G245" s="165"/>
      <c r="H245" s="165"/>
      <c r="I245" s="168"/>
      <c r="J245" s="180">
        <f>BK245</f>
        <v>0</v>
      </c>
      <c r="K245" s="165"/>
      <c r="L245" s="170"/>
      <c r="M245" s="171"/>
      <c r="N245" s="172"/>
      <c r="O245" s="172"/>
      <c r="P245" s="173">
        <f>P246</f>
        <v>0</v>
      </c>
      <c r="Q245" s="172"/>
      <c r="R245" s="173">
        <f>R246</f>
        <v>0</v>
      </c>
      <c r="S245" s="172"/>
      <c r="T245" s="174">
        <f>T246</f>
        <v>0</v>
      </c>
      <c r="AR245" s="175" t="s">
        <v>159</v>
      </c>
      <c r="AT245" s="176" t="s">
        <v>70</v>
      </c>
      <c r="AU245" s="176" t="s">
        <v>22</v>
      </c>
      <c r="AY245" s="175" t="s">
        <v>125</v>
      </c>
      <c r="BK245" s="177">
        <f>BK246</f>
        <v>0</v>
      </c>
    </row>
    <row r="246" spans="2:65" s="1" customFormat="1" ht="22.5" customHeight="1">
      <c r="B246" s="33"/>
      <c r="C246" s="181" t="s">
        <v>590</v>
      </c>
      <c r="D246" s="181" t="s">
        <v>128</v>
      </c>
      <c r="E246" s="182" t="s">
        <v>398</v>
      </c>
      <c r="F246" s="183" t="s">
        <v>396</v>
      </c>
      <c r="G246" s="184" t="s">
        <v>399</v>
      </c>
      <c r="H246" s="185">
        <v>1</v>
      </c>
      <c r="I246" s="186"/>
      <c r="J246" s="187">
        <f>ROUND(I246*H246,2)</f>
        <v>0</v>
      </c>
      <c r="K246" s="183" t="s">
        <v>132</v>
      </c>
      <c r="L246" s="53"/>
      <c r="M246" s="188" t="s">
        <v>20</v>
      </c>
      <c r="N246" s="189" t="s">
        <v>42</v>
      </c>
      <c r="O246" s="34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AR246" s="16" t="s">
        <v>400</v>
      </c>
      <c r="AT246" s="16" t="s">
        <v>128</v>
      </c>
      <c r="AU246" s="16" t="s">
        <v>79</v>
      </c>
      <c r="AY246" s="16" t="s">
        <v>125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6" t="s">
        <v>22</v>
      </c>
      <c r="BK246" s="192">
        <f>ROUND(I246*H246,2)</f>
        <v>0</v>
      </c>
      <c r="BL246" s="16" t="s">
        <v>400</v>
      </c>
      <c r="BM246" s="16" t="s">
        <v>401</v>
      </c>
    </row>
    <row r="247" spans="2:63" s="10" customFormat="1" ht="29.85" customHeight="1">
      <c r="B247" s="164"/>
      <c r="C247" s="165"/>
      <c r="D247" s="178" t="s">
        <v>70</v>
      </c>
      <c r="E247" s="179" t="s">
        <v>402</v>
      </c>
      <c r="F247" s="179" t="s">
        <v>403</v>
      </c>
      <c r="G247" s="165"/>
      <c r="H247" s="165"/>
      <c r="I247" s="168"/>
      <c r="J247" s="180">
        <f>BK247</f>
        <v>0</v>
      </c>
      <c r="K247" s="165"/>
      <c r="L247" s="170"/>
      <c r="M247" s="171"/>
      <c r="N247" s="172"/>
      <c r="O247" s="172"/>
      <c r="P247" s="173">
        <f>P248</f>
        <v>0</v>
      </c>
      <c r="Q247" s="172"/>
      <c r="R247" s="173">
        <f>R248</f>
        <v>0</v>
      </c>
      <c r="S247" s="172"/>
      <c r="T247" s="174">
        <f>T248</f>
        <v>0</v>
      </c>
      <c r="AR247" s="175" t="s">
        <v>159</v>
      </c>
      <c r="AT247" s="176" t="s">
        <v>70</v>
      </c>
      <c r="AU247" s="176" t="s">
        <v>22</v>
      </c>
      <c r="AY247" s="175" t="s">
        <v>125</v>
      </c>
      <c r="BK247" s="177">
        <f>BK248</f>
        <v>0</v>
      </c>
    </row>
    <row r="248" spans="2:65" s="1" customFormat="1" ht="22.5" customHeight="1">
      <c r="B248" s="33"/>
      <c r="C248" s="181" t="s">
        <v>591</v>
      </c>
      <c r="D248" s="181" t="s">
        <v>128</v>
      </c>
      <c r="E248" s="182" t="s">
        <v>405</v>
      </c>
      <c r="F248" s="183" t="s">
        <v>403</v>
      </c>
      <c r="G248" s="184" t="s">
        <v>399</v>
      </c>
      <c r="H248" s="185">
        <v>1</v>
      </c>
      <c r="I248" s="186"/>
      <c r="J248" s="187">
        <f>ROUND(I248*H248,2)</f>
        <v>0</v>
      </c>
      <c r="K248" s="183" t="s">
        <v>132</v>
      </c>
      <c r="L248" s="53"/>
      <c r="M248" s="188" t="s">
        <v>20</v>
      </c>
      <c r="N248" s="189" t="s">
        <v>42</v>
      </c>
      <c r="O248" s="34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AR248" s="16" t="s">
        <v>400</v>
      </c>
      <c r="AT248" s="16" t="s">
        <v>128</v>
      </c>
      <c r="AU248" s="16" t="s">
        <v>79</v>
      </c>
      <c r="AY248" s="16" t="s">
        <v>125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6" t="s">
        <v>22</v>
      </c>
      <c r="BK248" s="192">
        <f>ROUND(I248*H248,2)</f>
        <v>0</v>
      </c>
      <c r="BL248" s="16" t="s">
        <v>400</v>
      </c>
      <c r="BM248" s="16" t="s">
        <v>406</v>
      </c>
    </row>
    <row r="249" spans="2:63" s="10" customFormat="1" ht="29.85" customHeight="1">
      <c r="B249" s="164"/>
      <c r="C249" s="165"/>
      <c r="D249" s="178" t="s">
        <v>70</v>
      </c>
      <c r="E249" s="179" t="s">
        <v>407</v>
      </c>
      <c r="F249" s="179" t="s">
        <v>408</v>
      </c>
      <c r="G249" s="165"/>
      <c r="H249" s="165"/>
      <c r="I249" s="168"/>
      <c r="J249" s="180">
        <f>BK249</f>
        <v>0</v>
      </c>
      <c r="K249" s="165"/>
      <c r="L249" s="170"/>
      <c r="M249" s="171"/>
      <c r="N249" s="172"/>
      <c r="O249" s="172"/>
      <c r="P249" s="173">
        <f>P250</f>
        <v>0</v>
      </c>
      <c r="Q249" s="172"/>
      <c r="R249" s="173">
        <f>R250</f>
        <v>0</v>
      </c>
      <c r="S249" s="172"/>
      <c r="T249" s="174">
        <f>T250</f>
        <v>0</v>
      </c>
      <c r="AR249" s="175" t="s">
        <v>159</v>
      </c>
      <c r="AT249" s="176" t="s">
        <v>70</v>
      </c>
      <c r="AU249" s="176" t="s">
        <v>22</v>
      </c>
      <c r="AY249" s="175" t="s">
        <v>125</v>
      </c>
      <c r="BK249" s="177">
        <f>BK250</f>
        <v>0</v>
      </c>
    </row>
    <row r="250" spans="2:65" s="1" customFormat="1" ht="22.5" customHeight="1">
      <c r="B250" s="33"/>
      <c r="C250" s="181" t="s">
        <v>592</v>
      </c>
      <c r="D250" s="181" t="s">
        <v>128</v>
      </c>
      <c r="E250" s="182" t="s">
        <v>410</v>
      </c>
      <c r="F250" s="183" t="s">
        <v>408</v>
      </c>
      <c r="G250" s="184" t="s">
        <v>399</v>
      </c>
      <c r="H250" s="185">
        <v>1</v>
      </c>
      <c r="I250" s="186"/>
      <c r="J250" s="187">
        <f>ROUND(I250*H250,2)</f>
        <v>0</v>
      </c>
      <c r="K250" s="183" t="s">
        <v>132</v>
      </c>
      <c r="L250" s="53"/>
      <c r="M250" s="188" t="s">
        <v>20</v>
      </c>
      <c r="N250" s="189" t="s">
        <v>42</v>
      </c>
      <c r="O250" s="34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AR250" s="16" t="s">
        <v>400</v>
      </c>
      <c r="AT250" s="16" t="s">
        <v>128</v>
      </c>
      <c r="AU250" s="16" t="s">
        <v>79</v>
      </c>
      <c r="AY250" s="16" t="s">
        <v>125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6" t="s">
        <v>22</v>
      </c>
      <c r="BK250" s="192">
        <f>ROUND(I250*H250,2)</f>
        <v>0</v>
      </c>
      <c r="BL250" s="16" t="s">
        <v>400</v>
      </c>
      <c r="BM250" s="16" t="s">
        <v>411</v>
      </c>
    </row>
    <row r="251" spans="2:63" s="10" customFormat="1" ht="29.85" customHeight="1">
      <c r="B251" s="164"/>
      <c r="C251" s="165"/>
      <c r="D251" s="178" t="s">
        <v>70</v>
      </c>
      <c r="E251" s="179" t="s">
        <v>412</v>
      </c>
      <c r="F251" s="179" t="s">
        <v>413</v>
      </c>
      <c r="G251" s="165"/>
      <c r="H251" s="165"/>
      <c r="I251" s="168"/>
      <c r="J251" s="180">
        <f>BK251</f>
        <v>0</v>
      </c>
      <c r="K251" s="165"/>
      <c r="L251" s="170"/>
      <c r="M251" s="171"/>
      <c r="N251" s="172"/>
      <c r="O251" s="172"/>
      <c r="P251" s="173">
        <f>P252</f>
        <v>0</v>
      </c>
      <c r="Q251" s="172"/>
      <c r="R251" s="173">
        <f>R252</f>
        <v>0</v>
      </c>
      <c r="S251" s="172"/>
      <c r="T251" s="174">
        <f>T252</f>
        <v>0</v>
      </c>
      <c r="AR251" s="175" t="s">
        <v>159</v>
      </c>
      <c r="AT251" s="176" t="s">
        <v>70</v>
      </c>
      <c r="AU251" s="176" t="s">
        <v>22</v>
      </c>
      <c r="AY251" s="175" t="s">
        <v>125</v>
      </c>
      <c r="BK251" s="177">
        <f>BK252</f>
        <v>0</v>
      </c>
    </row>
    <row r="252" spans="2:65" s="1" customFormat="1" ht="22.5" customHeight="1">
      <c r="B252" s="33"/>
      <c r="C252" s="181" t="s">
        <v>593</v>
      </c>
      <c r="D252" s="181" t="s">
        <v>128</v>
      </c>
      <c r="E252" s="182" t="s">
        <v>415</v>
      </c>
      <c r="F252" s="183" t="s">
        <v>416</v>
      </c>
      <c r="G252" s="184" t="s">
        <v>399</v>
      </c>
      <c r="H252" s="185">
        <v>1</v>
      </c>
      <c r="I252" s="186"/>
      <c r="J252" s="187">
        <f>ROUND(I252*H252,2)</f>
        <v>0</v>
      </c>
      <c r="K252" s="183" t="s">
        <v>132</v>
      </c>
      <c r="L252" s="53"/>
      <c r="M252" s="188" t="s">
        <v>20</v>
      </c>
      <c r="N252" s="234" t="s">
        <v>42</v>
      </c>
      <c r="O252" s="235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AR252" s="16" t="s">
        <v>400</v>
      </c>
      <c r="AT252" s="16" t="s">
        <v>128</v>
      </c>
      <c r="AU252" s="16" t="s">
        <v>79</v>
      </c>
      <c r="AY252" s="16" t="s">
        <v>125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6" t="s">
        <v>22</v>
      </c>
      <c r="BK252" s="192">
        <f>ROUND(I252*H252,2)</f>
        <v>0</v>
      </c>
      <c r="BL252" s="16" t="s">
        <v>400</v>
      </c>
      <c r="BM252" s="16" t="s">
        <v>417</v>
      </c>
    </row>
    <row r="253" spans="2:12" s="1" customFormat="1" ht="6.95" customHeight="1">
      <c r="B253" s="48"/>
      <c r="C253" s="49"/>
      <c r="D253" s="49"/>
      <c r="E253" s="49"/>
      <c r="F253" s="49"/>
      <c r="G253" s="49"/>
      <c r="H253" s="49"/>
      <c r="I253" s="127"/>
      <c r="J253" s="49"/>
      <c r="K253" s="49"/>
      <c r="L253" s="53"/>
    </row>
  </sheetData>
  <sheetProtection password="CC35" sheet="1" objects="1" scenarios="1" formatColumns="0" formatRows="0" sort="0" autoFilter="0"/>
  <autoFilter ref="C92:K92"/>
  <mergeCells count="9"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1" customWidth="1"/>
    <col min="2" max="2" width="1.66796875" style="291" customWidth="1"/>
    <col min="3" max="4" width="5" style="291" customWidth="1"/>
    <col min="5" max="5" width="11.66015625" style="291" customWidth="1"/>
    <col min="6" max="6" width="9.16015625" style="291" customWidth="1"/>
    <col min="7" max="7" width="5" style="291" customWidth="1"/>
    <col min="8" max="8" width="77.83203125" style="291" customWidth="1"/>
    <col min="9" max="10" width="20" style="291" customWidth="1"/>
    <col min="11" max="11" width="1.66796875" style="291" customWidth="1"/>
    <col min="12" max="256" width="9.33203125" style="291" customWidth="1"/>
    <col min="257" max="257" width="8.33203125" style="291" customWidth="1"/>
    <col min="258" max="258" width="1.66796875" style="291" customWidth="1"/>
    <col min="259" max="260" width="5" style="291" customWidth="1"/>
    <col min="261" max="261" width="11.66015625" style="291" customWidth="1"/>
    <col min="262" max="262" width="9.16015625" style="291" customWidth="1"/>
    <col min="263" max="263" width="5" style="291" customWidth="1"/>
    <col min="264" max="264" width="77.83203125" style="291" customWidth="1"/>
    <col min="265" max="266" width="20" style="291" customWidth="1"/>
    <col min="267" max="267" width="1.66796875" style="291" customWidth="1"/>
    <col min="268" max="512" width="9.33203125" style="291" customWidth="1"/>
    <col min="513" max="513" width="8.33203125" style="291" customWidth="1"/>
    <col min="514" max="514" width="1.66796875" style="291" customWidth="1"/>
    <col min="515" max="516" width="5" style="291" customWidth="1"/>
    <col min="517" max="517" width="11.66015625" style="291" customWidth="1"/>
    <col min="518" max="518" width="9.16015625" style="291" customWidth="1"/>
    <col min="519" max="519" width="5" style="291" customWidth="1"/>
    <col min="520" max="520" width="77.83203125" style="291" customWidth="1"/>
    <col min="521" max="522" width="20" style="291" customWidth="1"/>
    <col min="523" max="523" width="1.66796875" style="291" customWidth="1"/>
    <col min="524" max="768" width="9.33203125" style="291" customWidth="1"/>
    <col min="769" max="769" width="8.33203125" style="291" customWidth="1"/>
    <col min="770" max="770" width="1.66796875" style="291" customWidth="1"/>
    <col min="771" max="772" width="5" style="291" customWidth="1"/>
    <col min="773" max="773" width="11.66015625" style="291" customWidth="1"/>
    <col min="774" max="774" width="9.16015625" style="291" customWidth="1"/>
    <col min="775" max="775" width="5" style="291" customWidth="1"/>
    <col min="776" max="776" width="77.83203125" style="291" customWidth="1"/>
    <col min="777" max="778" width="20" style="291" customWidth="1"/>
    <col min="779" max="779" width="1.66796875" style="291" customWidth="1"/>
    <col min="780" max="1024" width="9.33203125" style="291" customWidth="1"/>
    <col min="1025" max="1025" width="8.33203125" style="291" customWidth="1"/>
    <col min="1026" max="1026" width="1.66796875" style="291" customWidth="1"/>
    <col min="1027" max="1028" width="5" style="291" customWidth="1"/>
    <col min="1029" max="1029" width="11.66015625" style="291" customWidth="1"/>
    <col min="1030" max="1030" width="9.16015625" style="291" customWidth="1"/>
    <col min="1031" max="1031" width="5" style="291" customWidth="1"/>
    <col min="1032" max="1032" width="77.83203125" style="291" customWidth="1"/>
    <col min="1033" max="1034" width="20" style="291" customWidth="1"/>
    <col min="1035" max="1035" width="1.66796875" style="291" customWidth="1"/>
    <col min="1036" max="1280" width="9.33203125" style="291" customWidth="1"/>
    <col min="1281" max="1281" width="8.33203125" style="291" customWidth="1"/>
    <col min="1282" max="1282" width="1.66796875" style="291" customWidth="1"/>
    <col min="1283" max="1284" width="5" style="291" customWidth="1"/>
    <col min="1285" max="1285" width="11.66015625" style="291" customWidth="1"/>
    <col min="1286" max="1286" width="9.16015625" style="291" customWidth="1"/>
    <col min="1287" max="1287" width="5" style="291" customWidth="1"/>
    <col min="1288" max="1288" width="77.83203125" style="291" customWidth="1"/>
    <col min="1289" max="1290" width="20" style="291" customWidth="1"/>
    <col min="1291" max="1291" width="1.66796875" style="291" customWidth="1"/>
    <col min="1292" max="1536" width="9.33203125" style="291" customWidth="1"/>
    <col min="1537" max="1537" width="8.33203125" style="291" customWidth="1"/>
    <col min="1538" max="1538" width="1.66796875" style="291" customWidth="1"/>
    <col min="1539" max="1540" width="5" style="291" customWidth="1"/>
    <col min="1541" max="1541" width="11.66015625" style="291" customWidth="1"/>
    <col min="1542" max="1542" width="9.16015625" style="291" customWidth="1"/>
    <col min="1543" max="1543" width="5" style="291" customWidth="1"/>
    <col min="1544" max="1544" width="77.83203125" style="291" customWidth="1"/>
    <col min="1545" max="1546" width="20" style="291" customWidth="1"/>
    <col min="1547" max="1547" width="1.66796875" style="291" customWidth="1"/>
    <col min="1548" max="1792" width="9.33203125" style="291" customWidth="1"/>
    <col min="1793" max="1793" width="8.33203125" style="291" customWidth="1"/>
    <col min="1794" max="1794" width="1.66796875" style="291" customWidth="1"/>
    <col min="1795" max="1796" width="5" style="291" customWidth="1"/>
    <col min="1797" max="1797" width="11.66015625" style="291" customWidth="1"/>
    <col min="1798" max="1798" width="9.16015625" style="291" customWidth="1"/>
    <col min="1799" max="1799" width="5" style="291" customWidth="1"/>
    <col min="1800" max="1800" width="77.83203125" style="291" customWidth="1"/>
    <col min="1801" max="1802" width="20" style="291" customWidth="1"/>
    <col min="1803" max="1803" width="1.66796875" style="291" customWidth="1"/>
    <col min="1804" max="2048" width="9.33203125" style="291" customWidth="1"/>
    <col min="2049" max="2049" width="8.33203125" style="291" customWidth="1"/>
    <col min="2050" max="2050" width="1.66796875" style="291" customWidth="1"/>
    <col min="2051" max="2052" width="5" style="291" customWidth="1"/>
    <col min="2053" max="2053" width="11.66015625" style="291" customWidth="1"/>
    <col min="2054" max="2054" width="9.16015625" style="291" customWidth="1"/>
    <col min="2055" max="2055" width="5" style="291" customWidth="1"/>
    <col min="2056" max="2056" width="77.83203125" style="291" customWidth="1"/>
    <col min="2057" max="2058" width="20" style="291" customWidth="1"/>
    <col min="2059" max="2059" width="1.66796875" style="291" customWidth="1"/>
    <col min="2060" max="2304" width="9.33203125" style="291" customWidth="1"/>
    <col min="2305" max="2305" width="8.33203125" style="291" customWidth="1"/>
    <col min="2306" max="2306" width="1.66796875" style="291" customWidth="1"/>
    <col min="2307" max="2308" width="5" style="291" customWidth="1"/>
    <col min="2309" max="2309" width="11.66015625" style="291" customWidth="1"/>
    <col min="2310" max="2310" width="9.16015625" style="291" customWidth="1"/>
    <col min="2311" max="2311" width="5" style="291" customWidth="1"/>
    <col min="2312" max="2312" width="77.83203125" style="291" customWidth="1"/>
    <col min="2313" max="2314" width="20" style="291" customWidth="1"/>
    <col min="2315" max="2315" width="1.66796875" style="291" customWidth="1"/>
    <col min="2316" max="2560" width="9.33203125" style="291" customWidth="1"/>
    <col min="2561" max="2561" width="8.33203125" style="291" customWidth="1"/>
    <col min="2562" max="2562" width="1.66796875" style="291" customWidth="1"/>
    <col min="2563" max="2564" width="5" style="291" customWidth="1"/>
    <col min="2565" max="2565" width="11.66015625" style="291" customWidth="1"/>
    <col min="2566" max="2566" width="9.16015625" style="291" customWidth="1"/>
    <col min="2567" max="2567" width="5" style="291" customWidth="1"/>
    <col min="2568" max="2568" width="77.83203125" style="291" customWidth="1"/>
    <col min="2569" max="2570" width="20" style="291" customWidth="1"/>
    <col min="2571" max="2571" width="1.66796875" style="291" customWidth="1"/>
    <col min="2572" max="2816" width="9.33203125" style="291" customWidth="1"/>
    <col min="2817" max="2817" width="8.33203125" style="291" customWidth="1"/>
    <col min="2818" max="2818" width="1.66796875" style="291" customWidth="1"/>
    <col min="2819" max="2820" width="5" style="291" customWidth="1"/>
    <col min="2821" max="2821" width="11.66015625" style="291" customWidth="1"/>
    <col min="2822" max="2822" width="9.16015625" style="291" customWidth="1"/>
    <col min="2823" max="2823" width="5" style="291" customWidth="1"/>
    <col min="2824" max="2824" width="77.83203125" style="291" customWidth="1"/>
    <col min="2825" max="2826" width="20" style="291" customWidth="1"/>
    <col min="2827" max="2827" width="1.66796875" style="291" customWidth="1"/>
    <col min="2828" max="3072" width="9.33203125" style="291" customWidth="1"/>
    <col min="3073" max="3073" width="8.33203125" style="291" customWidth="1"/>
    <col min="3074" max="3074" width="1.66796875" style="291" customWidth="1"/>
    <col min="3075" max="3076" width="5" style="291" customWidth="1"/>
    <col min="3077" max="3077" width="11.66015625" style="291" customWidth="1"/>
    <col min="3078" max="3078" width="9.16015625" style="291" customWidth="1"/>
    <col min="3079" max="3079" width="5" style="291" customWidth="1"/>
    <col min="3080" max="3080" width="77.83203125" style="291" customWidth="1"/>
    <col min="3081" max="3082" width="20" style="291" customWidth="1"/>
    <col min="3083" max="3083" width="1.66796875" style="291" customWidth="1"/>
    <col min="3084" max="3328" width="9.33203125" style="291" customWidth="1"/>
    <col min="3329" max="3329" width="8.33203125" style="291" customWidth="1"/>
    <col min="3330" max="3330" width="1.66796875" style="291" customWidth="1"/>
    <col min="3331" max="3332" width="5" style="291" customWidth="1"/>
    <col min="3333" max="3333" width="11.66015625" style="291" customWidth="1"/>
    <col min="3334" max="3334" width="9.16015625" style="291" customWidth="1"/>
    <col min="3335" max="3335" width="5" style="291" customWidth="1"/>
    <col min="3336" max="3336" width="77.83203125" style="291" customWidth="1"/>
    <col min="3337" max="3338" width="20" style="291" customWidth="1"/>
    <col min="3339" max="3339" width="1.66796875" style="291" customWidth="1"/>
    <col min="3340" max="3584" width="9.33203125" style="291" customWidth="1"/>
    <col min="3585" max="3585" width="8.33203125" style="291" customWidth="1"/>
    <col min="3586" max="3586" width="1.66796875" style="291" customWidth="1"/>
    <col min="3587" max="3588" width="5" style="291" customWidth="1"/>
    <col min="3589" max="3589" width="11.66015625" style="291" customWidth="1"/>
    <col min="3590" max="3590" width="9.16015625" style="291" customWidth="1"/>
    <col min="3591" max="3591" width="5" style="291" customWidth="1"/>
    <col min="3592" max="3592" width="77.83203125" style="291" customWidth="1"/>
    <col min="3593" max="3594" width="20" style="291" customWidth="1"/>
    <col min="3595" max="3595" width="1.66796875" style="291" customWidth="1"/>
    <col min="3596" max="3840" width="9.33203125" style="291" customWidth="1"/>
    <col min="3841" max="3841" width="8.33203125" style="291" customWidth="1"/>
    <col min="3842" max="3842" width="1.66796875" style="291" customWidth="1"/>
    <col min="3843" max="3844" width="5" style="291" customWidth="1"/>
    <col min="3845" max="3845" width="11.66015625" style="291" customWidth="1"/>
    <col min="3846" max="3846" width="9.16015625" style="291" customWidth="1"/>
    <col min="3847" max="3847" width="5" style="291" customWidth="1"/>
    <col min="3848" max="3848" width="77.83203125" style="291" customWidth="1"/>
    <col min="3849" max="3850" width="20" style="291" customWidth="1"/>
    <col min="3851" max="3851" width="1.66796875" style="291" customWidth="1"/>
    <col min="3852" max="4096" width="9.33203125" style="291" customWidth="1"/>
    <col min="4097" max="4097" width="8.33203125" style="291" customWidth="1"/>
    <col min="4098" max="4098" width="1.66796875" style="291" customWidth="1"/>
    <col min="4099" max="4100" width="5" style="291" customWidth="1"/>
    <col min="4101" max="4101" width="11.66015625" style="291" customWidth="1"/>
    <col min="4102" max="4102" width="9.16015625" style="291" customWidth="1"/>
    <col min="4103" max="4103" width="5" style="291" customWidth="1"/>
    <col min="4104" max="4104" width="77.83203125" style="291" customWidth="1"/>
    <col min="4105" max="4106" width="20" style="291" customWidth="1"/>
    <col min="4107" max="4107" width="1.66796875" style="291" customWidth="1"/>
    <col min="4108" max="4352" width="9.33203125" style="291" customWidth="1"/>
    <col min="4353" max="4353" width="8.33203125" style="291" customWidth="1"/>
    <col min="4354" max="4354" width="1.66796875" style="291" customWidth="1"/>
    <col min="4355" max="4356" width="5" style="291" customWidth="1"/>
    <col min="4357" max="4357" width="11.66015625" style="291" customWidth="1"/>
    <col min="4358" max="4358" width="9.16015625" style="291" customWidth="1"/>
    <col min="4359" max="4359" width="5" style="291" customWidth="1"/>
    <col min="4360" max="4360" width="77.83203125" style="291" customWidth="1"/>
    <col min="4361" max="4362" width="20" style="291" customWidth="1"/>
    <col min="4363" max="4363" width="1.66796875" style="291" customWidth="1"/>
    <col min="4364" max="4608" width="9.33203125" style="291" customWidth="1"/>
    <col min="4609" max="4609" width="8.33203125" style="291" customWidth="1"/>
    <col min="4610" max="4610" width="1.66796875" style="291" customWidth="1"/>
    <col min="4611" max="4612" width="5" style="291" customWidth="1"/>
    <col min="4613" max="4613" width="11.66015625" style="291" customWidth="1"/>
    <col min="4614" max="4614" width="9.16015625" style="291" customWidth="1"/>
    <col min="4615" max="4615" width="5" style="291" customWidth="1"/>
    <col min="4616" max="4616" width="77.83203125" style="291" customWidth="1"/>
    <col min="4617" max="4618" width="20" style="291" customWidth="1"/>
    <col min="4619" max="4619" width="1.66796875" style="291" customWidth="1"/>
    <col min="4620" max="4864" width="9.33203125" style="291" customWidth="1"/>
    <col min="4865" max="4865" width="8.33203125" style="291" customWidth="1"/>
    <col min="4866" max="4866" width="1.66796875" style="291" customWidth="1"/>
    <col min="4867" max="4868" width="5" style="291" customWidth="1"/>
    <col min="4869" max="4869" width="11.66015625" style="291" customWidth="1"/>
    <col min="4870" max="4870" width="9.16015625" style="291" customWidth="1"/>
    <col min="4871" max="4871" width="5" style="291" customWidth="1"/>
    <col min="4872" max="4872" width="77.83203125" style="291" customWidth="1"/>
    <col min="4873" max="4874" width="20" style="291" customWidth="1"/>
    <col min="4875" max="4875" width="1.66796875" style="291" customWidth="1"/>
    <col min="4876" max="5120" width="9.33203125" style="291" customWidth="1"/>
    <col min="5121" max="5121" width="8.33203125" style="291" customWidth="1"/>
    <col min="5122" max="5122" width="1.66796875" style="291" customWidth="1"/>
    <col min="5123" max="5124" width="5" style="291" customWidth="1"/>
    <col min="5125" max="5125" width="11.66015625" style="291" customWidth="1"/>
    <col min="5126" max="5126" width="9.16015625" style="291" customWidth="1"/>
    <col min="5127" max="5127" width="5" style="291" customWidth="1"/>
    <col min="5128" max="5128" width="77.83203125" style="291" customWidth="1"/>
    <col min="5129" max="5130" width="20" style="291" customWidth="1"/>
    <col min="5131" max="5131" width="1.66796875" style="291" customWidth="1"/>
    <col min="5132" max="5376" width="9.33203125" style="291" customWidth="1"/>
    <col min="5377" max="5377" width="8.33203125" style="291" customWidth="1"/>
    <col min="5378" max="5378" width="1.66796875" style="291" customWidth="1"/>
    <col min="5379" max="5380" width="5" style="291" customWidth="1"/>
    <col min="5381" max="5381" width="11.66015625" style="291" customWidth="1"/>
    <col min="5382" max="5382" width="9.16015625" style="291" customWidth="1"/>
    <col min="5383" max="5383" width="5" style="291" customWidth="1"/>
    <col min="5384" max="5384" width="77.83203125" style="291" customWidth="1"/>
    <col min="5385" max="5386" width="20" style="291" customWidth="1"/>
    <col min="5387" max="5387" width="1.66796875" style="291" customWidth="1"/>
    <col min="5388" max="5632" width="9.33203125" style="291" customWidth="1"/>
    <col min="5633" max="5633" width="8.33203125" style="291" customWidth="1"/>
    <col min="5634" max="5634" width="1.66796875" style="291" customWidth="1"/>
    <col min="5635" max="5636" width="5" style="291" customWidth="1"/>
    <col min="5637" max="5637" width="11.66015625" style="291" customWidth="1"/>
    <col min="5638" max="5638" width="9.16015625" style="291" customWidth="1"/>
    <col min="5639" max="5639" width="5" style="291" customWidth="1"/>
    <col min="5640" max="5640" width="77.83203125" style="291" customWidth="1"/>
    <col min="5641" max="5642" width="20" style="291" customWidth="1"/>
    <col min="5643" max="5643" width="1.66796875" style="291" customWidth="1"/>
    <col min="5644" max="5888" width="9.33203125" style="291" customWidth="1"/>
    <col min="5889" max="5889" width="8.33203125" style="291" customWidth="1"/>
    <col min="5890" max="5890" width="1.66796875" style="291" customWidth="1"/>
    <col min="5891" max="5892" width="5" style="291" customWidth="1"/>
    <col min="5893" max="5893" width="11.66015625" style="291" customWidth="1"/>
    <col min="5894" max="5894" width="9.16015625" style="291" customWidth="1"/>
    <col min="5895" max="5895" width="5" style="291" customWidth="1"/>
    <col min="5896" max="5896" width="77.83203125" style="291" customWidth="1"/>
    <col min="5897" max="5898" width="20" style="291" customWidth="1"/>
    <col min="5899" max="5899" width="1.66796875" style="291" customWidth="1"/>
    <col min="5900" max="6144" width="9.33203125" style="291" customWidth="1"/>
    <col min="6145" max="6145" width="8.33203125" style="291" customWidth="1"/>
    <col min="6146" max="6146" width="1.66796875" style="291" customWidth="1"/>
    <col min="6147" max="6148" width="5" style="291" customWidth="1"/>
    <col min="6149" max="6149" width="11.66015625" style="291" customWidth="1"/>
    <col min="6150" max="6150" width="9.16015625" style="291" customWidth="1"/>
    <col min="6151" max="6151" width="5" style="291" customWidth="1"/>
    <col min="6152" max="6152" width="77.83203125" style="291" customWidth="1"/>
    <col min="6153" max="6154" width="20" style="291" customWidth="1"/>
    <col min="6155" max="6155" width="1.66796875" style="291" customWidth="1"/>
    <col min="6156" max="6400" width="9.33203125" style="291" customWidth="1"/>
    <col min="6401" max="6401" width="8.33203125" style="291" customWidth="1"/>
    <col min="6402" max="6402" width="1.66796875" style="291" customWidth="1"/>
    <col min="6403" max="6404" width="5" style="291" customWidth="1"/>
    <col min="6405" max="6405" width="11.66015625" style="291" customWidth="1"/>
    <col min="6406" max="6406" width="9.16015625" style="291" customWidth="1"/>
    <col min="6407" max="6407" width="5" style="291" customWidth="1"/>
    <col min="6408" max="6408" width="77.83203125" style="291" customWidth="1"/>
    <col min="6409" max="6410" width="20" style="291" customWidth="1"/>
    <col min="6411" max="6411" width="1.66796875" style="291" customWidth="1"/>
    <col min="6412" max="6656" width="9.33203125" style="291" customWidth="1"/>
    <col min="6657" max="6657" width="8.33203125" style="291" customWidth="1"/>
    <col min="6658" max="6658" width="1.66796875" style="291" customWidth="1"/>
    <col min="6659" max="6660" width="5" style="291" customWidth="1"/>
    <col min="6661" max="6661" width="11.66015625" style="291" customWidth="1"/>
    <col min="6662" max="6662" width="9.16015625" style="291" customWidth="1"/>
    <col min="6663" max="6663" width="5" style="291" customWidth="1"/>
    <col min="6664" max="6664" width="77.83203125" style="291" customWidth="1"/>
    <col min="6665" max="6666" width="20" style="291" customWidth="1"/>
    <col min="6667" max="6667" width="1.66796875" style="291" customWidth="1"/>
    <col min="6668" max="6912" width="9.33203125" style="291" customWidth="1"/>
    <col min="6913" max="6913" width="8.33203125" style="291" customWidth="1"/>
    <col min="6914" max="6914" width="1.66796875" style="291" customWidth="1"/>
    <col min="6915" max="6916" width="5" style="291" customWidth="1"/>
    <col min="6917" max="6917" width="11.66015625" style="291" customWidth="1"/>
    <col min="6918" max="6918" width="9.16015625" style="291" customWidth="1"/>
    <col min="6919" max="6919" width="5" style="291" customWidth="1"/>
    <col min="6920" max="6920" width="77.83203125" style="291" customWidth="1"/>
    <col min="6921" max="6922" width="20" style="291" customWidth="1"/>
    <col min="6923" max="6923" width="1.66796875" style="291" customWidth="1"/>
    <col min="6924" max="7168" width="9.33203125" style="291" customWidth="1"/>
    <col min="7169" max="7169" width="8.33203125" style="291" customWidth="1"/>
    <col min="7170" max="7170" width="1.66796875" style="291" customWidth="1"/>
    <col min="7171" max="7172" width="5" style="291" customWidth="1"/>
    <col min="7173" max="7173" width="11.66015625" style="291" customWidth="1"/>
    <col min="7174" max="7174" width="9.16015625" style="291" customWidth="1"/>
    <col min="7175" max="7175" width="5" style="291" customWidth="1"/>
    <col min="7176" max="7176" width="77.83203125" style="291" customWidth="1"/>
    <col min="7177" max="7178" width="20" style="291" customWidth="1"/>
    <col min="7179" max="7179" width="1.66796875" style="291" customWidth="1"/>
    <col min="7180" max="7424" width="9.33203125" style="291" customWidth="1"/>
    <col min="7425" max="7425" width="8.33203125" style="291" customWidth="1"/>
    <col min="7426" max="7426" width="1.66796875" style="291" customWidth="1"/>
    <col min="7427" max="7428" width="5" style="291" customWidth="1"/>
    <col min="7429" max="7429" width="11.66015625" style="291" customWidth="1"/>
    <col min="7430" max="7430" width="9.16015625" style="291" customWidth="1"/>
    <col min="7431" max="7431" width="5" style="291" customWidth="1"/>
    <col min="7432" max="7432" width="77.83203125" style="291" customWidth="1"/>
    <col min="7433" max="7434" width="20" style="291" customWidth="1"/>
    <col min="7435" max="7435" width="1.66796875" style="291" customWidth="1"/>
    <col min="7436" max="7680" width="9.33203125" style="291" customWidth="1"/>
    <col min="7681" max="7681" width="8.33203125" style="291" customWidth="1"/>
    <col min="7682" max="7682" width="1.66796875" style="291" customWidth="1"/>
    <col min="7683" max="7684" width="5" style="291" customWidth="1"/>
    <col min="7685" max="7685" width="11.66015625" style="291" customWidth="1"/>
    <col min="7686" max="7686" width="9.16015625" style="291" customWidth="1"/>
    <col min="7687" max="7687" width="5" style="291" customWidth="1"/>
    <col min="7688" max="7688" width="77.83203125" style="291" customWidth="1"/>
    <col min="7689" max="7690" width="20" style="291" customWidth="1"/>
    <col min="7691" max="7691" width="1.66796875" style="291" customWidth="1"/>
    <col min="7692" max="7936" width="9.33203125" style="291" customWidth="1"/>
    <col min="7937" max="7937" width="8.33203125" style="291" customWidth="1"/>
    <col min="7938" max="7938" width="1.66796875" style="291" customWidth="1"/>
    <col min="7939" max="7940" width="5" style="291" customWidth="1"/>
    <col min="7941" max="7941" width="11.66015625" style="291" customWidth="1"/>
    <col min="7942" max="7942" width="9.16015625" style="291" customWidth="1"/>
    <col min="7943" max="7943" width="5" style="291" customWidth="1"/>
    <col min="7944" max="7944" width="77.83203125" style="291" customWidth="1"/>
    <col min="7945" max="7946" width="20" style="291" customWidth="1"/>
    <col min="7947" max="7947" width="1.66796875" style="291" customWidth="1"/>
    <col min="7948" max="8192" width="9.33203125" style="291" customWidth="1"/>
    <col min="8193" max="8193" width="8.33203125" style="291" customWidth="1"/>
    <col min="8194" max="8194" width="1.66796875" style="291" customWidth="1"/>
    <col min="8195" max="8196" width="5" style="291" customWidth="1"/>
    <col min="8197" max="8197" width="11.66015625" style="291" customWidth="1"/>
    <col min="8198" max="8198" width="9.16015625" style="291" customWidth="1"/>
    <col min="8199" max="8199" width="5" style="291" customWidth="1"/>
    <col min="8200" max="8200" width="77.83203125" style="291" customWidth="1"/>
    <col min="8201" max="8202" width="20" style="291" customWidth="1"/>
    <col min="8203" max="8203" width="1.66796875" style="291" customWidth="1"/>
    <col min="8204" max="8448" width="9.33203125" style="291" customWidth="1"/>
    <col min="8449" max="8449" width="8.33203125" style="291" customWidth="1"/>
    <col min="8450" max="8450" width="1.66796875" style="291" customWidth="1"/>
    <col min="8451" max="8452" width="5" style="291" customWidth="1"/>
    <col min="8453" max="8453" width="11.66015625" style="291" customWidth="1"/>
    <col min="8454" max="8454" width="9.16015625" style="291" customWidth="1"/>
    <col min="8455" max="8455" width="5" style="291" customWidth="1"/>
    <col min="8456" max="8456" width="77.83203125" style="291" customWidth="1"/>
    <col min="8457" max="8458" width="20" style="291" customWidth="1"/>
    <col min="8459" max="8459" width="1.66796875" style="291" customWidth="1"/>
    <col min="8460" max="8704" width="9.33203125" style="291" customWidth="1"/>
    <col min="8705" max="8705" width="8.33203125" style="291" customWidth="1"/>
    <col min="8706" max="8706" width="1.66796875" style="291" customWidth="1"/>
    <col min="8707" max="8708" width="5" style="291" customWidth="1"/>
    <col min="8709" max="8709" width="11.66015625" style="291" customWidth="1"/>
    <col min="8710" max="8710" width="9.16015625" style="291" customWidth="1"/>
    <col min="8711" max="8711" width="5" style="291" customWidth="1"/>
    <col min="8712" max="8712" width="77.83203125" style="291" customWidth="1"/>
    <col min="8713" max="8714" width="20" style="291" customWidth="1"/>
    <col min="8715" max="8715" width="1.66796875" style="291" customWidth="1"/>
    <col min="8716" max="8960" width="9.33203125" style="291" customWidth="1"/>
    <col min="8961" max="8961" width="8.33203125" style="291" customWidth="1"/>
    <col min="8962" max="8962" width="1.66796875" style="291" customWidth="1"/>
    <col min="8963" max="8964" width="5" style="291" customWidth="1"/>
    <col min="8965" max="8965" width="11.66015625" style="291" customWidth="1"/>
    <col min="8966" max="8966" width="9.16015625" style="291" customWidth="1"/>
    <col min="8967" max="8967" width="5" style="291" customWidth="1"/>
    <col min="8968" max="8968" width="77.83203125" style="291" customWidth="1"/>
    <col min="8969" max="8970" width="20" style="291" customWidth="1"/>
    <col min="8971" max="8971" width="1.66796875" style="291" customWidth="1"/>
    <col min="8972" max="9216" width="9.33203125" style="291" customWidth="1"/>
    <col min="9217" max="9217" width="8.33203125" style="291" customWidth="1"/>
    <col min="9218" max="9218" width="1.66796875" style="291" customWidth="1"/>
    <col min="9219" max="9220" width="5" style="291" customWidth="1"/>
    <col min="9221" max="9221" width="11.66015625" style="291" customWidth="1"/>
    <col min="9222" max="9222" width="9.16015625" style="291" customWidth="1"/>
    <col min="9223" max="9223" width="5" style="291" customWidth="1"/>
    <col min="9224" max="9224" width="77.83203125" style="291" customWidth="1"/>
    <col min="9225" max="9226" width="20" style="291" customWidth="1"/>
    <col min="9227" max="9227" width="1.66796875" style="291" customWidth="1"/>
    <col min="9228" max="9472" width="9.33203125" style="291" customWidth="1"/>
    <col min="9473" max="9473" width="8.33203125" style="291" customWidth="1"/>
    <col min="9474" max="9474" width="1.66796875" style="291" customWidth="1"/>
    <col min="9475" max="9476" width="5" style="291" customWidth="1"/>
    <col min="9477" max="9477" width="11.66015625" style="291" customWidth="1"/>
    <col min="9478" max="9478" width="9.16015625" style="291" customWidth="1"/>
    <col min="9479" max="9479" width="5" style="291" customWidth="1"/>
    <col min="9480" max="9480" width="77.83203125" style="291" customWidth="1"/>
    <col min="9481" max="9482" width="20" style="291" customWidth="1"/>
    <col min="9483" max="9483" width="1.66796875" style="291" customWidth="1"/>
    <col min="9484" max="9728" width="9.33203125" style="291" customWidth="1"/>
    <col min="9729" max="9729" width="8.33203125" style="291" customWidth="1"/>
    <col min="9730" max="9730" width="1.66796875" style="291" customWidth="1"/>
    <col min="9731" max="9732" width="5" style="291" customWidth="1"/>
    <col min="9733" max="9733" width="11.66015625" style="291" customWidth="1"/>
    <col min="9734" max="9734" width="9.16015625" style="291" customWidth="1"/>
    <col min="9735" max="9735" width="5" style="291" customWidth="1"/>
    <col min="9736" max="9736" width="77.83203125" style="291" customWidth="1"/>
    <col min="9737" max="9738" width="20" style="291" customWidth="1"/>
    <col min="9739" max="9739" width="1.66796875" style="291" customWidth="1"/>
    <col min="9740" max="9984" width="9.33203125" style="291" customWidth="1"/>
    <col min="9985" max="9985" width="8.33203125" style="291" customWidth="1"/>
    <col min="9986" max="9986" width="1.66796875" style="291" customWidth="1"/>
    <col min="9987" max="9988" width="5" style="291" customWidth="1"/>
    <col min="9989" max="9989" width="11.66015625" style="291" customWidth="1"/>
    <col min="9990" max="9990" width="9.16015625" style="291" customWidth="1"/>
    <col min="9991" max="9991" width="5" style="291" customWidth="1"/>
    <col min="9992" max="9992" width="77.83203125" style="291" customWidth="1"/>
    <col min="9993" max="9994" width="20" style="291" customWidth="1"/>
    <col min="9995" max="9995" width="1.66796875" style="291" customWidth="1"/>
    <col min="9996" max="10240" width="9.33203125" style="291" customWidth="1"/>
    <col min="10241" max="10241" width="8.33203125" style="291" customWidth="1"/>
    <col min="10242" max="10242" width="1.66796875" style="291" customWidth="1"/>
    <col min="10243" max="10244" width="5" style="291" customWidth="1"/>
    <col min="10245" max="10245" width="11.66015625" style="291" customWidth="1"/>
    <col min="10246" max="10246" width="9.16015625" style="291" customWidth="1"/>
    <col min="10247" max="10247" width="5" style="291" customWidth="1"/>
    <col min="10248" max="10248" width="77.83203125" style="291" customWidth="1"/>
    <col min="10249" max="10250" width="20" style="291" customWidth="1"/>
    <col min="10251" max="10251" width="1.66796875" style="291" customWidth="1"/>
    <col min="10252" max="10496" width="9.33203125" style="291" customWidth="1"/>
    <col min="10497" max="10497" width="8.33203125" style="291" customWidth="1"/>
    <col min="10498" max="10498" width="1.66796875" style="291" customWidth="1"/>
    <col min="10499" max="10500" width="5" style="291" customWidth="1"/>
    <col min="10501" max="10501" width="11.66015625" style="291" customWidth="1"/>
    <col min="10502" max="10502" width="9.16015625" style="291" customWidth="1"/>
    <col min="10503" max="10503" width="5" style="291" customWidth="1"/>
    <col min="10504" max="10504" width="77.83203125" style="291" customWidth="1"/>
    <col min="10505" max="10506" width="20" style="291" customWidth="1"/>
    <col min="10507" max="10507" width="1.66796875" style="291" customWidth="1"/>
    <col min="10508" max="10752" width="9.33203125" style="291" customWidth="1"/>
    <col min="10753" max="10753" width="8.33203125" style="291" customWidth="1"/>
    <col min="10754" max="10754" width="1.66796875" style="291" customWidth="1"/>
    <col min="10755" max="10756" width="5" style="291" customWidth="1"/>
    <col min="10757" max="10757" width="11.66015625" style="291" customWidth="1"/>
    <col min="10758" max="10758" width="9.16015625" style="291" customWidth="1"/>
    <col min="10759" max="10759" width="5" style="291" customWidth="1"/>
    <col min="10760" max="10760" width="77.83203125" style="291" customWidth="1"/>
    <col min="10761" max="10762" width="20" style="291" customWidth="1"/>
    <col min="10763" max="10763" width="1.66796875" style="291" customWidth="1"/>
    <col min="10764" max="11008" width="9.33203125" style="291" customWidth="1"/>
    <col min="11009" max="11009" width="8.33203125" style="291" customWidth="1"/>
    <col min="11010" max="11010" width="1.66796875" style="291" customWidth="1"/>
    <col min="11011" max="11012" width="5" style="291" customWidth="1"/>
    <col min="11013" max="11013" width="11.66015625" style="291" customWidth="1"/>
    <col min="11014" max="11014" width="9.16015625" style="291" customWidth="1"/>
    <col min="11015" max="11015" width="5" style="291" customWidth="1"/>
    <col min="11016" max="11016" width="77.83203125" style="291" customWidth="1"/>
    <col min="11017" max="11018" width="20" style="291" customWidth="1"/>
    <col min="11019" max="11019" width="1.66796875" style="291" customWidth="1"/>
    <col min="11020" max="11264" width="9.33203125" style="291" customWidth="1"/>
    <col min="11265" max="11265" width="8.33203125" style="291" customWidth="1"/>
    <col min="11266" max="11266" width="1.66796875" style="291" customWidth="1"/>
    <col min="11267" max="11268" width="5" style="291" customWidth="1"/>
    <col min="11269" max="11269" width="11.66015625" style="291" customWidth="1"/>
    <col min="11270" max="11270" width="9.16015625" style="291" customWidth="1"/>
    <col min="11271" max="11271" width="5" style="291" customWidth="1"/>
    <col min="11272" max="11272" width="77.83203125" style="291" customWidth="1"/>
    <col min="11273" max="11274" width="20" style="291" customWidth="1"/>
    <col min="11275" max="11275" width="1.66796875" style="291" customWidth="1"/>
    <col min="11276" max="11520" width="9.33203125" style="291" customWidth="1"/>
    <col min="11521" max="11521" width="8.33203125" style="291" customWidth="1"/>
    <col min="11522" max="11522" width="1.66796875" style="291" customWidth="1"/>
    <col min="11523" max="11524" width="5" style="291" customWidth="1"/>
    <col min="11525" max="11525" width="11.66015625" style="291" customWidth="1"/>
    <col min="11526" max="11526" width="9.16015625" style="291" customWidth="1"/>
    <col min="11527" max="11527" width="5" style="291" customWidth="1"/>
    <col min="11528" max="11528" width="77.83203125" style="291" customWidth="1"/>
    <col min="11529" max="11530" width="20" style="291" customWidth="1"/>
    <col min="11531" max="11531" width="1.66796875" style="291" customWidth="1"/>
    <col min="11532" max="11776" width="9.33203125" style="291" customWidth="1"/>
    <col min="11777" max="11777" width="8.33203125" style="291" customWidth="1"/>
    <col min="11778" max="11778" width="1.66796875" style="291" customWidth="1"/>
    <col min="11779" max="11780" width="5" style="291" customWidth="1"/>
    <col min="11781" max="11781" width="11.66015625" style="291" customWidth="1"/>
    <col min="11782" max="11782" width="9.16015625" style="291" customWidth="1"/>
    <col min="11783" max="11783" width="5" style="291" customWidth="1"/>
    <col min="11784" max="11784" width="77.83203125" style="291" customWidth="1"/>
    <col min="11785" max="11786" width="20" style="291" customWidth="1"/>
    <col min="11787" max="11787" width="1.66796875" style="291" customWidth="1"/>
    <col min="11788" max="12032" width="9.33203125" style="291" customWidth="1"/>
    <col min="12033" max="12033" width="8.33203125" style="291" customWidth="1"/>
    <col min="12034" max="12034" width="1.66796875" style="291" customWidth="1"/>
    <col min="12035" max="12036" width="5" style="291" customWidth="1"/>
    <col min="12037" max="12037" width="11.66015625" style="291" customWidth="1"/>
    <col min="12038" max="12038" width="9.16015625" style="291" customWidth="1"/>
    <col min="12039" max="12039" width="5" style="291" customWidth="1"/>
    <col min="12040" max="12040" width="77.83203125" style="291" customWidth="1"/>
    <col min="12041" max="12042" width="20" style="291" customWidth="1"/>
    <col min="12043" max="12043" width="1.66796875" style="291" customWidth="1"/>
    <col min="12044" max="12288" width="9.33203125" style="291" customWidth="1"/>
    <col min="12289" max="12289" width="8.33203125" style="291" customWidth="1"/>
    <col min="12290" max="12290" width="1.66796875" style="291" customWidth="1"/>
    <col min="12291" max="12292" width="5" style="291" customWidth="1"/>
    <col min="12293" max="12293" width="11.66015625" style="291" customWidth="1"/>
    <col min="12294" max="12294" width="9.16015625" style="291" customWidth="1"/>
    <col min="12295" max="12295" width="5" style="291" customWidth="1"/>
    <col min="12296" max="12296" width="77.83203125" style="291" customWidth="1"/>
    <col min="12297" max="12298" width="20" style="291" customWidth="1"/>
    <col min="12299" max="12299" width="1.66796875" style="291" customWidth="1"/>
    <col min="12300" max="12544" width="9.33203125" style="291" customWidth="1"/>
    <col min="12545" max="12545" width="8.33203125" style="291" customWidth="1"/>
    <col min="12546" max="12546" width="1.66796875" style="291" customWidth="1"/>
    <col min="12547" max="12548" width="5" style="291" customWidth="1"/>
    <col min="12549" max="12549" width="11.66015625" style="291" customWidth="1"/>
    <col min="12550" max="12550" width="9.16015625" style="291" customWidth="1"/>
    <col min="12551" max="12551" width="5" style="291" customWidth="1"/>
    <col min="12552" max="12552" width="77.83203125" style="291" customWidth="1"/>
    <col min="12553" max="12554" width="20" style="291" customWidth="1"/>
    <col min="12555" max="12555" width="1.66796875" style="291" customWidth="1"/>
    <col min="12556" max="12800" width="9.33203125" style="291" customWidth="1"/>
    <col min="12801" max="12801" width="8.33203125" style="291" customWidth="1"/>
    <col min="12802" max="12802" width="1.66796875" style="291" customWidth="1"/>
    <col min="12803" max="12804" width="5" style="291" customWidth="1"/>
    <col min="12805" max="12805" width="11.66015625" style="291" customWidth="1"/>
    <col min="12806" max="12806" width="9.16015625" style="291" customWidth="1"/>
    <col min="12807" max="12807" width="5" style="291" customWidth="1"/>
    <col min="12808" max="12808" width="77.83203125" style="291" customWidth="1"/>
    <col min="12809" max="12810" width="20" style="291" customWidth="1"/>
    <col min="12811" max="12811" width="1.66796875" style="291" customWidth="1"/>
    <col min="12812" max="13056" width="9.33203125" style="291" customWidth="1"/>
    <col min="13057" max="13057" width="8.33203125" style="291" customWidth="1"/>
    <col min="13058" max="13058" width="1.66796875" style="291" customWidth="1"/>
    <col min="13059" max="13060" width="5" style="291" customWidth="1"/>
    <col min="13061" max="13061" width="11.66015625" style="291" customWidth="1"/>
    <col min="13062" max="13062" width="9.16015625" style="291" customWidth="1"/>
    <col min="13063" max="13063" width="5" style="291" customWidth="1"/>
    <col min="13064" max="13064" width="77.83203125" style="291" customWidth="1"/>
    <col min="13065" max="13066" width="20" style="291" customWidth="1"/>
    <col min="13067" max="13067" width="1.66796875" style="291" customWidth="1"/>
    <col min="13068" max="13312" width="9.33203125" style="291" customWidth="1"/>
    <col min="13313" max="13313" width="8.33203125" style="291" customWidth="1"/>
    <col min="13314" max="13314" width="1.66796875" style="291" customWidth="1"/>
    <col min="13315" max="13316" width="5" style="291" customWidth="1"/>
    <col min="13317" max="13317" width="11.66015625" style="291" customWidth="1"/>
    <col min="13318" max="13318" width="9.16015625" style="291" customWidth="1"/>
    <col min="13319" max="13319" width="5" style="291" customWidth="1"/>
    <col min="13320" max="13320" width="77.83203125" style="291" customWidth="1"/>
    <col min="13321" max="13322" width="20" style="291" customWidth="1"/>
    <col min="13323" max="13323" width="1.66796875" style="291" customWidth="1"/>
    <col min="13324" max="13568" width="9.33203125" style="291" customWidth="1"/>
    <col min="13569" max="13569" width="8.33203125" style="291" customWidth="1"/>
    <col min="13570" max="13570" width="1.66796875" style="291" customWidth="1"/>
    <col min="13571" max="13572" width="5" style="291" customWidth="1"/>
    <col min="13573" max="13573" width="11.66015625" style="291" customWidth="1"/>
    <col min="13574" max="13574" width="9.16015625" style="291" customWidth="1"/>
    <col min="13575" max="13575" width="5" style="291" customWidth="1"/>
    <col min="13576" max="13576" width="77.83203125" style="291" customWidth="1"/>
    <col min="13577" max="13578" width="20" style="291" customWidth="1"/>
    <col min="13579" max="13579" width="1.66796875" style="291" customWidth="1"/>
    <col min="13580" max="13824" width="9.33203125" style="291" customWidth="1"/>
    <col min="13825" max="13825" width="8.33203125" style="291" customWidth="1"/>
    <col min="13826" max="13826" width="1.66796875" style="291" customWidth="1"/>
    <col min="13827" max="13828" width="5" style="291" customWidth="1"/>
    <col min="13829" max="13829" width="11.66015625" style="291" customWidth="1"/>
    <col min="13830" max="13830" width="9.16015625" style="291" customWidth="1"/>
    <col min="13831" max="13831" width="5" style="291" customWidth="1"/>
    <col min="13832" max="13832" width="77.83203125" style="291" customWidth="1"/>
    <col min="13833" max="13834" width="20" style="291" customWidth="1"/>
    <col min="13835" max="13835" width="1.66796875" style="291" customWidth="1"/>
    <col min="13836" max="14080" width="9.33203125" style="291" customWidth="1"/>
    <col min="14081" max="14081" width="8.33203125" style="291" customWidth="1"/>
    <col min="14082" max="14082" width="1.66796875" style="291" customWidth="1"/>
    <col min="14083" max="14084" width="5" style="291" customWidth="1"/>
    <col min="14085" max="14085" width="11.66015625" style="291" customWidth="1"/>
    <col min="14086" max="14086" width="9.16015625" style="291" customWidth="1"/>
    <col min="14087" max="14087" width="5" style="291" customWidth="1"/>
    <col min="14088" max="14088" width="77.83203125" style="291" customWidth="1"/>
    <col min="14089" max="14090" width="20" style="291" customWidth="1"/>
    <col min="14091" max="14091" width="1.66796875" style="291" customWidth="1"/>
    <col min="14092" max="14336" width="9.33203125" style="291" customWidth="1"/>
    <col min="14337" max="14337" width="8.33203125" style="291" customWidth="1"/>
    <col min="14338" max="14338" width="1.66796875" style="291" customWidth="1"/>
    <col min="14339" max="14340" width="5" style="291" customWidth="1"/>
    <col min="14341" max="14341" width="11.66015625" style="291" customWidth="1"/>
    <col min="14342" max="14342" width="9.16015625" style="291" customWidth="1"/>
    <col min="14343" max="14343" width="5" style="291" customWidth="1"/>
    <col min="14344" max="14344" width="77.83203125" style="291" customWidth="1"/>
    <col min="14345" max="14346" width="20" style="291" customWidth="1"/>
    <col min="14347" max="14347" width="1.66796875" style="291" customWidth="1"/>
    <col min="14348" max="14592" width="9.33203125" style="291" customWidth="1"/>
    <col min="14593" max="14593" width="8.33203125" style="291" customWidth="1"/>
    <col min="14594" max="14594" width="1.66796875" style="291" customWidth="1"/>
    <col min="14595" max="14596" width="5" style="291" customWidth="1"/>
    <col min="14597" max="14597" width="11.66015625" style="291" customWidth="1"/>
    <col min="14598" max="14598" width="9.16015625" style="291" customWidth="1"/>
    <col min="14599" max="14599" width="5" style="291" customWidth="1"/>
    <col min="14600" max="14600" width="77.83203125" style="291" customWidth="1"/>
    <col min="14601" max="14602" width="20" style="291" customWidth="1"/>
    <col min="14603" max="14603" width="1.66796875" style="291" customWidth="1"/>
    <col min="14604" max="14848" width="9.33203125" style="291" customWidth="1"/>
    <col min="14849" max="14849" width="8.33203125" style="291" customWidth="1"/>
    <col min="14850" max="14850" width="1.66796875" style="291" customWidth="1"/>
    <col min="14851" max="14852" width="5" style="291" customWidth="1"/>
    <col min="14853" max="14853" width="11.66015625" style="291" customWidth="1"/>
    <col min="14854" max="14854" width="9.16015625" style="291" customWidth="1"/>
    <col min="14855" max="14855" width="5" style="291" customWidth="1"/>
    <col min="14856" max="14856" width="77.83203125" style="291" customWidth="1"/>
    <col min="14857" max="14858" width="20" style="291" customWidth="1"/>
    <col min="14859" max="14859" width="1.66796875" style="291" customWidth="1"/>
    <col min="14860" max="15104" width="9.33203125" style="291" customWidth="1"/>
    <col min="15105" max="15105" width="8.33203125" style="291" customWidth="1"/>
    <col min="15106" max="15106" width="1.66796875" style="291" customWidth="1"/>
    <col min="15107" max="15108" width="5" style="291" customWidth="1"/>
    <col min="15109" max="15109" width="11.66015625" style="291" customWidth="1"/>
    <col min="15110" max="15110" width="9.16015625" style="291" customWidth="1"/>
    <col min="15111" max="15111" width="5" style="291" customWidth="1"/>
    <col min="15112" max="15112" width="77.83203125" style="291" customWidth="1"/>
    <col min="15113" max="15114" width="20" style="291" customWidth="1"/>
    <col min="15115" max="15115" width="1.66796875" style="291" customWidth="1"/>
    <col min="15116" max="15360" width="9.33203125" style="291" customWidth="1"/>
    <col min="15361" max="15361" width="8.33203125" style="291" customWidth="1"/>
    <col min="15362" max="15362" width="1.66796875" style="291" customWidth="1"/>
    <col min="15363" max="15364" width="5" style="291" customWidth="1"/>
    <col min="15365" max="15365" width="11.66015625" style="291" customWidth="1"/>
    <col min="15366" max="15366" width="9.16015625" style="291" customWidth="1"/>
    <col min="15367" max="15367" width="5" style="291" customWidth="1"/>
    <col min="15368" max="15368" width="77.83203125" style="291" customWidth="1"/>
    <col min="15369" max="15370" width="20" style="291" customWidth="1"/>
    <col min="15371" max="15371" width="1.66796875" style="291" customWidth="1"/>
    <col min="15372" max="15616" width="9.33203125" style="291" customWidth="1"/>
    <col min="15617" max="15617" width="8.33203125" style="291" customWidth="1"/>
    <col min="15618" max="15618" width="1.66796875" style="291" customWidth="1"/>
    <col min="15619" max="15620" width="5" style="291" customWidth="1"/>
    <col min="15621" max="15621" width="11.66015625" style="291" customWidth="1"/>
    <col min="15622" max="15622" width="9.16015625" style="291" customWidth="1"/>
    <col min="15623" max="15623" width="5" style="291" customWidth="1"/>
    <col min="15624" max="15624" width="77.83203125" style="291" customWidth="1"/>
    <col min="15625" max="15626" width="20" style="291" customWidth="1"/>
    <col min="15627" max="15627" width="1.66796875" style="291" customWidth="1"/>
    <col min="15628" max="15872" width="9.33203125" style="291" customWidth="1"/>
    <col min="15873" max="15873" width="8.33203125" style="291" customWidth="1"/>
    <col min="15874" max="15874" width="1.66796875" style="291" customWidth="1"/>
    <col min="15875" max="15876" width="5" style="291" customWidth="1"/>
    <col min="15877" max="15877" width="11.66015625" style="291" customWidth="1"/>
    <col min="15878" max="15878" width="9.16015625" style="291" customWidth="1"/>
    <col min="15879" max="15879" width="5" style="291" customWidth="1"/>
    <col min="15880" max="15880" width="77.83203125" style="291" customWidth="1"/>
    <col min="15881" max="15882" width="20" style="291" customWidth="1"/>
    <col min="15883" max="15883" width="1.66796875" style="291" customWidth="1"/>
    <col min="15884" max="16128" width="9.33203125" style="291" customWidth="1"/>
    <col min="16129" max="16129" width="8.33203125" style="291" customWidth="1"/>
    <col min="16130" max="16130" width="1.66796875" style="291" customWidth="1"/>
    <col min="16131" max="16132" width="5" style="291" customWidth="1"/>
    <col min="16133" max="16133" width="11.66015625" style="291" customWidth="1"/>
    <col min="16134" max="16134" width="9.16015625" style="291" customWidth="1"/>
    <col min="16135" max="16135" width="5" style="291" customWidth="1"/>
    <col min="16136" max="16136" width="77.83203125" style="291" customWidth="1"/>
    <col min="16137" max="16138" width="20" style="291" customWidth="1"/>
    <col min="16139" max="16139" width="1.66796875" style="291" customWidth="1"/>
    <col min="16140" max="16384" width="9.33203125" style="291" customWidth="1"/>
  </cols>
  <sheetData>
    <row r="1" ht="37.5" customHeight="1"/>
    <row r="2" spans="2:11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pans="2:11" s="298" customFormat="1" ht="45" customHeight="1">
      <c r="B3" s="295"/>
      <c r="C3" s="296" t="s">
        <v>735</v>
      </c>
      <c r="D3" s="296"/>
      <c r="E3" s="296"/>
      <c r="F3" s="296"/>
      <c r="G3" s="296"/>
      <c r="H3" s="296"/>
      <c r="I3" s="296"/>
      <c r="J3" s="296"/>
      <c r="K3" s="297"/>
    </row>
    <row r="4" spans="2:11" ht="25.5" customHeight="1">
      <c r="B4" s="299"/>
      <c r="C4" s="300" t="s">
        <v>736</v>
      </c>
      <c r="D4" s="300"/>
      <c r="E4" s="300"/>
      <c r="F4" s="300"/>
      <c r="G4" s="300"/>
      <c r="H4" s="300"/>
      <c r="I4" s="300"/>
      <c r="J4" s="300"/>
      <c r="K4" s="301"/>
    </row>
    <row r="5" spans="2:11" ht="5.25" customHeight="1">
      <c r="B5" s="299"/>
      <c r="C5" s="302"/>
      <c r="D5" s="302"/>
      <c r="E5" s="302"/>
      <c r="F5" s="302"/>
      <c r="G5" s="302"/>
      <c r="H5" s="302"/>
      <c r="I5" s="302"/>
      <c r="J5" s="302"/>
      <c r="K5" s="301"/>
    </row>
    <row r="6" spans="2:11" ht="15" customHeight="1">
      <c r="B6" s="299"/>
      <c r="C6" s="303" t="s">
        <v>737</v>
      </c>
      <c r="D6" s="303"/>
      <c r="E6" s="303"/>
      <c r="F6" s="303"/>
      <c r="G6" s="303"/>
      <c r="H6" s="303"/>
      <c r="I6" s="303"/>
      <c r="J6" s="303"/>
      <c r="K6" s="301"/>
    </row>
    <row r="7" spans="2:11" ht="15" customHeight="1">
      <c r="B7" s="304"/>
      <c r="C7" s="303" t="s">
        <v>738</v>
      </c>
      <c r="D7" s="303"/>
      <c r="E7" s="303"/>
      <c r="F7" s="303"/>
      <c r="G7" s="303"/>
      <c r="H7" s="303"/>
      <c r="I7" s="303"/>
      <c r="J7" s="303"/>
      <c r="K7" s="301"/>
    </row>
    <row r="8" spans="2:11" ht="12.75" customHeight="1">
      <c r="B8" s="304"/>
      <c r="C8" s="305"/>
      <c r="D8" s="305"/>
      <c r="E8" s="305"/>
      <c r="F8" s="305"/>
      <c r="G8" s="305"/>
      <c r="H8" s="305"/>
      <c r="I8" s="305"/>
      <c r="J8" s="305"/>
      <c r="K8" s="301"/>
    </row>
    <row r="9" spans="2:11" ht="15" customHeight="1">
      <c r="B9" s="304"/>
      <c r="C9" s="303" t="s">
        <v>739</v>
      </c>
      <c r="D9" s="303"/>
      <c r="E9" s="303"/>
      <c r="F9" s="303"/>
      <c r="G9" s="303"/>
      <c r="H9" s="303"/>
      <c r="I9" s="303"/>
      <c r="J9" s="303"/>
      <c r="K9" s="301"/>
    </row>
    <row r="10" spans="2:11" ht="15" customHeight="1">
      <c r="B10" s="304"/>
      <c r="C10" s="305"/>
      <c r="D10" s="303" t="s">
        <v>740</v>
      </c>
      <c r="E10" s="303"/>
      <c r="F10" s="303"/>
      <c r="G10" s="303"/>
      <c r="H10" s="303"/>
      <c r="I10" s="303"/>
      <c r="J10" s="303"/>
      <c r="K10" s="301"/>
    </row>
    <row r="11" spans="2:11" ht="15" customHeight="1">
      <c r="B11" s="304"/>
      <c r="C11" s="306"/>
      <c r="D11" s="303" t="s">
        <v>741</v>
      </c>
      <c r="E11" s="303"/>
      <c r="F11" s="303"/>
      <c r="G11" s="303"/>
      <c r="H11" s="303"/>
      <c r="I11" s="303"/>
      <c r="J11" s="303"/>
      <c r="K11" s="301"/>
    </row>
    <row r="12" spans="2:11" ht="12.75" customHeight="1">
      <c r="B12" s="304"/>
      <c r="C12" s="306"/>
      <c r="D12" s="306"/>
      <c r="E12" s="306"/>
      <c r="F12" s="306"/>
      <c r="G12" s="306"/>
      <c r="H12" s="306"/>
      <c r="I12" s="306"/>
      <c r="J12" s="306"/>
      <c r="K12" s="301"/>
    </row>
    <row r="13" spans="2:11" ht="15" customHeight="1">
      <c r="B13" s="304"/>
      <c r="C13" s="306"/>
      <c r="D13" s="303" t="s">
        <v>742</v>
      </c>
      <c r="E13" s="303"/>
      <c r="F13" s="303"/>
      <c r="G13" s="303"/>
      <c r="H13" s="303"/>
      <c r="I13" s="303"/>
      <c r="J13" s="303"/>
      <c r="K13" s="301"/>
    </row>
    <row r="14" spans="2:11" ht="15" customHeight="1">
      <c r="B14" s="304"/>
      <c r="C14" s="306"/>
      <c r="D14" s="303" t="s">
        <v>743</v>
      </c>
      <c r="E14" s="303"/>
      <c r="F14" s="303"/>
      <c r="G14" s="303"/>
      <c r="H14" s="303"/>
      <c r="I14" s="303"/>
      <c r="J14" s="303"/>
      <c r="K14" s="301"/>
    </row>
    <row r="15" spans="2:11" ht="15" customHeight="1">
      <c r="B15" s="304"/>
      <c r="C15" s="306"/>
      <c r="D15" s="303" t="s">
        <v>744</v>
      </c>
      <c r="E15" s="303"/>
      <c r="F15" s="303"/>
      <c r="G15" s="303"/>
      <c r="H15" s="303"/>
      <c r="I15" s="303"/>
      <c r="J15" s="303"/>
      <c r="K15" s="301"/>
    </row>
    <row r="16" spans="2:11" ht="15" customHeight="1">
      <c r="B16" s="304"/>
      <c r="C16" s="306"/>
      <c r="D16" s="306"/>
      <c r="E16" s="307" t="s">
        <v>77</v>
      </c>
      <c r="F16" s="303" t="s">
        <v>745</v>
      </c>
      <c r="G16" s="303"/>
      <c r="H16" s="303"/>
      <c r="I16" s="303"/>
      <c r="J16" s="303"/>
      <c r="K16" s="301"/>
    </row>
    <row r="17" spans="2:11" ht="15" customHeight="1">
      <c r="B17" s="304"/>
      <c r="C17" s="306"/>
      <c r="D17" s="306"/>
      <c r="E17" s="307" t="s">
        <v>746</v>
      </c>
      <c r="F17" s="303" t="s">
        <v>747</v>
      </c>
      <c r="G17" s="303"/>
      <c r="H17" s="303"/>
      <c r="I17" s="303"/>
      <c r="J17" s="303"/>
      <c r="K17" s="301"/>
    </row>
    <row r="18" spans="2:11" ht="15" customHeight="1">
      <c r="B18" s="304"/>
      <c r="C18" s="306"/>
      <c r="D18" s="306"/>
      <c r="E18" s="307" t="s">
        <v>748</v>
      </c>
      <c r="F18" s="303" t="s">
        <v>749</v>
      </c>
      <c r="G18" s="303"/>
      <c r="H18" s="303"/>
      <c r="I18" s="303"/>
      <c r="J18" s="303"/>
      <c r="K18" s="301"/>
    </row>
    <row r="19" spans="2:11" ht="15" customHeight="1">
      <c r="B19" s="304"/>
      <c r="C19" s="306"/>
      <c r="D19" s="306"/>
      <c r="E19" s="307" t="s">
        <v>750</v>
      </c>
      <c r="F19" s="303" t="s">
        <v>751</v>
      </c>
      <c r="G19" s="303"/>
      <c r="H19" s="303"/>
      <c r="I19" s="303"/>
      <c r="J19" s="303"/>
      <c r="K19" s="301"/>
    </row>
    <row r="20" spans="2:11" ht="15" customHeight="1">
      <c r="B20" s="304"/>
      <c r="C20" s="306"/>
      <c r="D20" s="306"/>
      <c r="E20" s="307" t="s">
        <v>752</v>
      </c>
      <c r="F20" s="303" t="s">
        <v>753</v>
      </c>
      <c r="G20" s="303"/>
      <c r="H20" s="303"/>
      <c r="I20" s="303"/>
      <c r="J20" s="303"/>
      <c r="K20" s="301"/>
    </row>
    <row r="21" spans="2:11" ht="15" customHeight="1">
      <c r="B21" s="304"/>
      <c r="C21" s="306"/>
      <c r="D21" s="306"/>
      <c r="E21" s="307" t="s">
        <v>754</v>
      </c>
      <c r="F21" s="303" t="s">
        <v>755</v>
      </c>
      <c r="G21" s="303"/>
      <c r="H21" s="303"/>
      <c r="I21" s="303"/>
      <c r="J21" s="303"/>
      <c r="K21" s="301"/>
    </row>
    <row r="22" spans="2:11" ht="12.75" customHeight="1">
      <c r="B22" s="304"/>
      <c r="C22" s="306"/>
      <c r="D22" s="306"/>
      <c r="E22" s="306"/>
      <c r="F22" s="306"/>
      <c r="G22" s="306"/>
      <c r="H22" s="306"/>
      <c r="I22" s="306"/>
      <c r="J22" s="306"/>
      <c r="K22" s="301"/>
    </row>
    <row r="23" spans="2:11" ht="15" customHeight="1">
      <c r="B23" s="304"/>
      <c r="C23" s="303" t="s">
        <v>756</v>
      </c>
      <c r="D23" s="303"/>
      <c r="E23" s="303"/>
      <c r="F23" s="303"/>
      <c r="G23" s="303"/>
      <c r="H23" s="303"/>
      <c r="I23" s="303"/>
      <c r="J23" s="303"/>
      <c r="K23" s="301"/>
    </row>
    <row r="24" spans="2:11" ht="15" customHeight="1">
      <c r="B24" s="304"/>
      <c r="C24" s="303" t="s">
        <v>757</v>
      </c>
      <c r="D24" s="303"/>
      <c r="E24" s="303"/>
      <c r="F24" s="303"/>
      <c r="G24" s="303"/>
      <c r="H24" s="303"/>
      <c r="I24" s="303"/>
      <c r="J24" s="303"/>
      <c r="K24" s="301"/>
    </row>
    <row r="25" spans="2:11" ht="15" customHeight="1">
      <c r="B25" s="304"/>
      <c r="C25" s="305"/>
      <c r="D25" s="303" t="s">
        <v>758</v>
      </c>
      <c r="E25" s="303"/>
      <c r="F25" s="303"/>
      <c r="G25" s="303"/>
      <c r="H25" s="303"/>
      <c r="I25" s="303"/>
      <c r="J25" s="303"/>
      <c r="K25" s="301"/>
    </row>
    <row r="26" spans="2:11" ht="15" customHeight="1">
      <c r="B26" s="304"/>
      <c r="C26" s="306"/>
      <c r="D26" s="303" t="s">
        <v>759</v>
      </c>
      <c r="E26" s="303"/>
      <c r="F26" s="303"/>
      <c r="G26" s="303"/>
      <c r="H26" s="303"/>
      <c r="I26" s="303"/>
      <c r="J26" s="303"/>
      <c r="K26" s="301"/>
    </row>
    <row r="27" spans="2:11" ht="12.75" customHeight="1">
      <c r="B27" s="304"/>
      <c r="C27" s="306"/>
      <c r="D27" s="306"/>
      <c r="E27" s="306"/>
      <c r="F27" s="306"/>
      <c r="G27" s="306"/>
      <c r="H27" s="306"/>
      <c r="I27" s="306"/>
      <c r="J27" s="306"/>
      <c r="K27" s="301"/>
    </row>
    <row r="28" spans="2:11" ht="15" customHeight="1">
      <c r="B28" s="304"/>
      <c r="C28" s="306"/>
      <c r="D28" s="303" t="s">
        <v>760</v>
      </c>
      <c r="E28" s="303"/>
      <c r="F28" s="303"/>
      <c r="G28" s="303"/>
      <c r="H28" s="303"/>
      <c r="I28" s="303"/>
      <c r="J28" s="303"/>
      <c r="K28" s="301"/>
    </row>
    <row r="29" spans="2:11" ht="15" customHeight="1">
      <c r="B29" s="304"/>
      <c r="C29" s="306"/>
      <c r="D29" s="303" t="s">
        <v>761</v>
      </c>
      <c r="E29" s="303"/>
      <c r="F29" s="303"/>
      <c r="G29" s="303"/>
      <c r="H29" s="303"/>
      <c r="I29" s="303"/>
      <c r="J29" s="303"/>
      <c r="K29" s="301"/>
    </row>
    <row r="30" spans="2:11" ht="12.75" customHeight="1">
      <c r="B30" s="304"/>
      <c r="C30" s="306"/>
      <c r="D30" s="306"/>
      <c r="E30" s="306"/>
      <c r="F30" s="306"/>
      <c r="G30" s="306"/>
      <c r="H30" s="306"/>
      <c r="I30" s="306"/>
      <c r="J30" s="306"/>
      <c r="K30" s="301"/>
    </row>
    <row r="31" spans="2:11" ht="15" customHeight="1">
      <c r="B31" s="304"/>
      <c r="C31" s="306"/>
      <c r="D31" s="303" t="s">
        <v>762</v>
      </c>
      <c r="E31" s="303"/>
      <c r="F31" s="303"/>
      <c r="G31" s="303"/>
      <c r="H31" s="303"/>
      <c r="I31" s="303"/>
      <c r="J31" s="303"/>
      <c r="K31" s="301"/>
    </row>
    <row r="32" spans="2:11" ht="15" customHeight="1">
      <c r="B32" s="304"/>
      <c r="C32" s="306"/>
      <c r="D32" s="303" t="s">
        <v>763</v>
      </c>
      <c r="E32" s="303"/>
      <c r="F32" s="303"/>
      <c r="G32" s="303"/>
      <c r="H32" s="303"/>
      <c r="I32" s="303"/>
      <c r="J32" s="303"/>
      <c r="K32" s="301"/>
    </row>
    <row r="33" spans="2:11" ht="15" customHeight="1">
      <c r="B33" s="304"/>
      <c r="C33" s="306"/>
      <c r="D33" s="303" t="s">
        <v>764</v>
      </c>
      <c r="E33" s="303"/>
      <c r="F33" s="303"/>
      <c r="G33" s="303"/>
      <c r="H33" s="303"/>
      <c r="I33" s="303"/>
      <c r="J33" s="303"/>
      <c r="K33" s="301"/>
    </row>
    <row r="34" spans="2:11" ht="15" customHeight="1">
      <c r="B34" s="304"/>
      <c r="C34" s="306"/>
      <c r="D34" s="305"/>
      <c r="E34" s="308" t="s">
        <v>110</v>
      </c>
      <c r="F34" s="305"/>
      <c r="G34" s="303" t="s">
        <v>765</v>
      </c>
      <c r="H34" s="303"/>
      <c r="I34" s="303"/>
      <c r="J34" s="303"/>
      <c r="K34" s="301"/>
    </row>
    <row r="35" spans="2:11" ht="30.75" customHeight="1">
      <c r="B35" s="304"/>
      <c r="C35" s="306"/>
      <c r="D35" s="305"/>
      <c r="E35" s="308" t="s">
        <v>766</v>
      </c>
      <c r="F35" s="305"/>
      <c r="G35" s="303" t="s">
        <v>767</v>
      </c>
      <c r="H35" s="303"/>
      <c r="I35" s="303"/>
      <c r="J35" s="303"/>
      <c r="K35" s="301"/>
    </row>
    <row r="36" spans="2:11" ht="15" customHeight="1">
      <c r="B36" s="304"/>
      <c r="C36" s="306"/>
      <c r="D36" s="305"/>
      <c r="E36" s="308" t="s">
        <v>52</v>
      </c>
      <c r="F36" s="305"/>
      <c r="G36" s="303" t="s">
        <v>768</v>
      </c>
      <c r="H36" s="303"/>
      <c r="I36" s="303"/>
      <c r="J36" s="303"/>
      <c r="K36" s="301"/>
    </row>
    <row r="37" spans="2:11" ht="15" customHeight="1">
      <c r="B37" s="304"/>
      <c r="C37" s="306"/>
      <c r="D37" s="305"/>
      <c r="E37" s="308" t="s">
        <v>111</v>
      </c>
      <c r="F37" s="305"/>
      <c r="G37" s="303" t="s">
        <v>769</v>
      </c>
      <c r="H37" s="303"/>
      <c r="I37" s="303"/>
      <c r="J37" s="303"/>
      <c r="K37" s="301"/>
    </row>
    <row r="38" spans="2:11" ht="15" customHeight="1">
      <c r="B38" s="304"/>
      <c r="C38" s="306"/>
      <c r="D38" s="305"/>
      <c r="E38" s="308" t="s">
        <v>112</v>
      </c>
      <c r="F38" s="305"/>
      <c r="G38" s="303" t="s">
        <v>770</v>
      </c>
      <c r="H38" s="303"/>
      <c r="I38" s="303"/>
      <c r="J38" s="303"/>
      <c r="K38" s="301"/>
    </row>
    <row r="39" spans="2:11" ht="15" customHeight="1">
      <c r="B39" s="304"/>
      <c r="C39" s="306"/>
      <c r="D39" s="305"/>
      <c r="E39" s="308" t="s">
        <v>113</v>
      </c>
      <c r="F39" s="305"/>
      <c r="G39" s="303" t="s">
        <v>771</v>
      </c>
      <c r="H39" s="303"/>
      <c r="I39" s="303"/>
      <c r="J39" s="303"/>
      <c r="K39" s="301"/>
    </row>
    <row r="40" spans="2:11" ht="15" customHeight="1">
      <c r="B40" s="304"/>
      <c r="C40" s="306"/>
      <c r="D40" s="305"/>
      <c r="E40" s="308" t="s">
        <v>772</v>
      </c>
      <c r="F40" s="305"/>
      <c r="G40" s="303" t="s">
        <v>773</v>
      </c>
      <c r="H40" s="303"/>
      <c r="I40" s="303"/>
      <c r="J40" s="303"/>
      <c r="K40" s="301"/>
    </row>
    <row r="41" spans="2:11" ht="15" customHeight="1">
      <c r="B41" s="304"/>
      <c r="C41" s="306"/>
      <c r="D41" s="305"/>
      <c r="E41" s="308"/>
      <c r="F41" s="305"/>
      <c r="G41" s="303" t="s">
        <v>774</v>
      </c>
      <c r="H41" s="303"/>
      <c r="I41" s="303"/>
      <c r="J41" s="303"/>
      <c r="K41" s="301"/>
    </row>
    <row r="42" spans="2:11" ht="15" customHeight="1">
      <c r="B42" s="304"/>
      <c r="C42" s="306"/>
      <c r="D42" s="305"/>
      <c r="E42" s="308" t="s">
        <v>775</v>
      </c>
      <c r="F42" s="305"/>
      <c r="G42" s="303" t="s">
        <v>776</v>
      </c>
      <c r="H42" s="303"/>
      <c r="I42" s="303"/>
      <c r="J42" s="303"/>
      <c r="K42" s="301"/>
    </row>
    <row r="43" spans="2:11" ht="15" customHeight="1">
      <c r="B43" s="304"/>
      <c r="C43" s="306"/>
      <c r="D43" s="305"/>
      <c r="E43" s="308" t="s">
        <v>115</v>
      </c>
      <c r="F43" s="305"/>
      <c r="G43" s="303" t="s">
        <v>777</v>
      </c>
      <c r="H43" s="303"/>
      <c r="I43" s="303"/>
      <c r="J43" s="303"/>
      <c r="K43" s="301"/>
    </row>
    <row r="44" spans="2:11" ht="12.75" customHeight="1">
      <c r="B44" s="304"/>
      <c r="C44" s="306"/>
      <c r="D44" s="305"/>
      <c r="E44" s="305"/>
      <c r="F44" s="305"/>
      <c r="G44" s="305"/>
      <c r="H44" s="305"/>
      <c r="I44" s="305"/>
      <c r="J44" s="305"/>
      <c r="K44" s="301"/>
    </row>
    <row r="45" spans="2:11" ht="15" customHeight="1">
      <c r="B45" s="304"/>
      <c r="C45" s="306"/>
      <c r="D45" s="303" t="s">
        <v>778</v>
      </c>
      <c r="E45" s="303"/>
      <c r="F45" s="303"/>
      <c r="G45" s="303"/>
      <c r="H45" s="303"/>
      <c r="I45" s="303"/>
      <c r="J45" s="303"/>
      <c r="K45" s="301"/>
    </row>
    <row r="46" spans="2:11" ht="15" customHeight="1">
      <c r="B46" s="304"/>
      <c r="C46" s="306"/>
      <c r="D46" s="306"/>
      <c r="E46" s="303" t="s">
        <v>779</v>
      </c>
      <c r="F46" s="303"/>
      <c r="G46" s="303"/>
      <c r="H46" s="303"/>
      <c r="I46" s="303"/>
      <c r="J46" s="303"/>
      <c r="K46" s="301"/>
    </row>
    <row r="47" spans="2:11" ht="15" customHeight="1">
      <c r="B47" s="304"/>
      <c r="C47" s="306"/>
      <c r="D47" s="306"/>
      <c r="E47" s="303" t="s">
        <v>780</v>
      </c>
      <c r="F47" s="303"/>
      <c r="G47" s="303"/>
      <c r="H47" s="303"/>
      <c r="I47" s="303"/>
      <c r="J47" s="303"/>
      <c r="K47" s="301"/>
    </row>
    <row r="48" spans="2:11" ht="15" customHeight="1">
      <c r="B48" s="304"/>
      <c r="C48" s="306"/>
      <c r="D48" s="306"/>
      <c r="E48" s="303" t="s">
        <v>781</v>
      </c>
      <c r="F48" s="303"/>
      <c r="G48" s="303"/>
      <c r="H48" s="303"/>
      <c r="I48" s="303"/>
      <c r="J48" s="303"/>
      <c r="K48" s="301"/>
    </row>
    <row r="49" spans="2:11" ht="15" customHeight="1">
      <c r="B49" s="304"/>
      <c r="C49" s="306"/>
      <c r="D49" s="303" t="s">
        <v>782</v>
      </c>
      <c r="E49" s="303"/>
      <c r="F49" s="303"/>
      <c r="G49" s="303"/>
      <c r="H49" s="303"/>
      <c r="I49" s="303"/>
      <c r="J49" s="303"/>
      <c r="K49" s="301"/>
    </row>
    <row r="50" spans="2:11" ht="25.5" customHeight="1">
      <c r="B50" s="299"/>
      <c r="C50" s="300" t="s">
        <v>783</v>
      </c>
      <c r="D50" s="300"/>
      <c r="E50" s="300"/>
      <c r="F50" s="300"/>
      <c r="G50" s="300"/>
      <c r="H50" s="300"/>
      <c r="I50" s="300"/>
      <c r="J50" s="300"/>
      <c r="K50" s="301"/>
    </row>
    <row r="51" spans="2:11" ht="5.25" customHeight="1">
      <c r="B51" s="299"/>
      <c r="C51" s="302"/>
      <c r="D51" s="302"/>
      <c r="E51" s="302"/>
      <c r="F51" s="302"/>
      <c r="G51" s="302"/>
      <c r="H51" s="302"/>
      <c r="I51" s="302"/>
      <c r="J51" s="302"/>
      <c r="K51" s="301"/>
    </row>
    <row r="52" spans="2:11" ht="15" customHeight="1">
      <c r="B52" s="299"/>
      <c r="C52" s="303" t="s">
        <v>784</v>
      </c>
      <c r="D52" s="303"/>
      <c r="E52" s="303"/>
      <c r="F52" s="303"/>
      <c r="G52" s="303"/>
      <c r="H52" s="303"/>
      <c r="I52" s="303"/>
      <c r="J52" s="303"/>
      <c r="K52" s="301"/>
    </row>
    <row r="53" spans="2:11" ht="15" customHeight="1">
      <c r="B53" s="299"/>
      <c r="C53" s="303" t="s">
        <v>785</v>
      </c>
      <c r="D53" s="303"/>
      <c r="E53" s="303"/>
      <c r="F53" s="303"/>
      <c r="G53" s="303"/>
      <c r="H53" s="303"/>
      <c r="I53" s="303"/>
      <c r="J53" s="303"/>
      <c r="K53" s="301"/>
    </row>
    <row r="54" spans="2:11" ht="12.75" customHeight="1">
      <c r="B54" s="299"/>
      <c r="C54" s="305"/>
      <c r="D54" s="305"/>
      <c r="E54" s="305"/>
      <c r="F54" s="305"/>
      <c r="G54" s="305"/>
      <c r="H54" s="305"/>
      <c r="I54" s="305"/>
      <c r="J54" s="305"/>
      <c r="K54" s="301"/>
    </row>
    <row r="55" spans="2:11" ht="15" customHeight="1">
      <c r="B55" s="299"/>
      <c r="C55" s="303" t="s">
        <v>786</v>
      </c>
      <c r="D55" s="303"/>
      <c r="E55" s="303"/>
      <c r="F55" s="303"/>
      <c r="G55" s="303"/>
      <c r="H55" s="303"/>
      <c r="I55" s="303"/>
      <c r="J55" s="303"/>
      <c r="K55" s="301"/>
    </row>
    <row r="56" spans="2:11" ht="15" customHeight="1">
      <c r="B56" s="299"/>
      <c r="C56" s="306"/>
      <c r="D56" s="303" t="s">
        <v>787</v>
      </c>
      <c r="E56" s="303"/>
      <c r="F56" s="303"/>
      <c r="G56" s="303"/>
      <c r="H56" s="303"/>
      <c r="I56" s="303"/>
      <c r="J56" s="303"/>
      <c r="K56" s="301"/>
    </row>
    <row r="57" spans="2:11" ht="15" customHeight="1">
      <c r="B57" s="299"/>
      <c r="C57" s="306"/>
      <c r="D57" s="303" t="s">
        <v>788</v>
      </c>
      <c r="E57" s="303"/>
      <c r="F57" s="303"/>
      <c r="G57" s="303"/>
      <c r="H57" s="303"/>
      <c r="I57" s="303"/>
      <c r="J57" s="303"/>
      <c r="K57" s="301"/>
    </row>
    <row r="58" spans="2:11" ht="15" customHeight="1">
      <c r="B58" s="299"/>
      <c r="C58" s="306"/>
      <c r="D58" s="303" t="s">
        <v>789</v>
      </c>
      <c r="E58" s="303"/>
      <c r="F58" s="303"/>
      <c r="G58" s="303"/>
      <c r="H58" s="303"/>
      <c r="I58" s="303"/>
      <c r="J58" s="303"/>
      <c r="K58" s="301"/>
    </row>
    <row r="59" spans="2:11" ht="15" customHeight="1">
      <c r="B59" s="299"/>
      <c r="C59" s="306"/>
      <c r="D59" s="303" t="s">
        <v>790</v>
      </c>
      <c r="E59" s="303"/>
      <c r="F59" s="303"/>
      <c r="G59" s="303"/>
      <c r="H59" s="303"/>
      <c r="I59" s="303"/>
      <c r="J59" s="303"/>
      <c r="K59" s="301"/>
    </row>
    <row r="60" spans="2:11" ht="15" customHeight="1">
      <c r="B60" s="299"/>
      <c r="C60" s="306"/>
      <c r="D60" s="309" t="s">
        <v>791</v>
      </c>
      <c r="E60" s="309"/>
      <c r="F60" s="309"/>
      <c r="G60" s="309"/>
      <c r="H60" s="309"/>
      <c r="I60" s="309"/>
      <c r="J60" s="309"/>
      <c r="K60" s="301"/>
    </row>
    <row r="61" spans="2:11" ht="15" customHeight="1">
      <c r="B61" s="299"/>
      <c r="C61" s="306"/>
      <c r="D61" s="303" t="s">
        <v>792</v>
      </c>
      <c r="E61" s="303"/>
      <c r="F61" s="303"/>
      <c r="G61" s="303"/>
      <c r="H61" s="303"/>
      <c r="I61" s="303"/>
      <c r="J61" s="303"/>
      <c r="K61" s="301"/>
    </row>
    <row r="62" spans="2:11" ht="12.75" customHeight="1">
      <c r="B62" s="299"/>
      <c r="C62" s="306"/>
      <c r="D62" s="306"/>
      <c r="E62" s="310"/>
      <c r="F62" s="306"/>
      <c r="G62" s="306"/>
      <c r="H62" s="306"/>
      <c r="I62" s="306"/>
      <c r="J62" s="306"/>
      <c r="K62" s="301"/>
    </row>
    <row r="63" spans="2:11" ht="15" customHeight="1">
      <c r="B63" s="299"/>
      <c r="C63" s="306"/>
      <c r="D63" s="303" t="s">
        <v>793</v>
      </c>
      <c r="E63" s="303"/>
      <c r="F63" s="303"/>
      <c r="G63" s="303"/>
      <c r="H63" s="303"/>
      <c r="I63" s="303"/>
      <c r="J63" s="303"/>
      <c r="K63" s="301"/>
    </row>
    <row r="64" spans="2:11" ht="15" customHeight="1">
      <c r="B64" s="299"/>
      <c r="C64" s="306"/>
      <c r="D64" s="309" t="s">
        <v>794</v>
      </c>
      <c r="E64" s="309"/>
      <c r="F64" s="309"/>
      <c r="G64" s="309"/>
      <c r="H64" s="309"/>
      <c r="I64" s="309"/>
      <c r="J64" s="309"/>
      <c r="K64" s="301"/>
    </row>
    <row r="65" spans="2:11" ht="15" customHeight="1">
      <c r="B65" s="299"/>
      <c r="C65" s="306"/>
      <c r="D65" s="303" t="s">
        <v>795</v>
      </c>
      <c r="E65" s="303"/>
      <c r="F65" s="303"/>
      <c r="G65" s="303"/>
      <c r="H65" s="303"/>
      <c r="I65" s="303"/>
      <c r="J65" s="303"/>
      <c r="K65" s="301"/>
    </row>
    <row r="66" spans="2:11" ht="15" customHeight="1">
      <c r="B66" s="299"/>
      <c r="C66" s="306"/>
      <c r="D66" s="303" t="s">
        <v>796</v>
      </c>
      <c r="E66" s="303"/>
      <c r="F66" s="303"/>
      <c r="G66" s="303"/>
      <c r="H66" s="303"/>
      <c r="I66" s="303"/>
      <c r="J66" s="303"/>
      <c r="K66" s="301"/>
    </row>
    <row r="67" spans="2:11" ht="15" customHeight="1">
      <c r="B67" s="299"/>
      <c r="C67" s="306"/>
      <c r="D67" s="303" t="s">
        <v>797</v>
      </c>
      <c r="E67" s="303"/>
      <c r="F67" s="303"/>
      <c r="G67" s="303"/>
      <c r="H67" s="303"/>
      <c r="I67" s="303"/>
      <c r="J67" s="303"/>
      <c r="K67" s="301"/>
    </row>
    <row r="68" spans="2:11" ht="15" customHeight="1">
      <c r="B68" s="299"/>
      <c r="C68" s="306"/>
      <c r="D68" s="303" t="s">
        <v>798</v>
      </c>
      <c r="E68" s="303"/>
      <c r="F68" s="303"/>
      <c r="G68" s="303"/>
      <c r="H68" s="303"/>
      <c r="I68" s="303"/>
      <c r="J68" s="303"/>
      <c r="K68" s="301"/>
    </row>
    <row r="69" spans="2:11" ht="12.75" customHeight="1">
      <c r="B69" s="311"/>
      <c r="C69" s="312"/>
      <c r="D69" s="312"/>
      <c r="E69" s="312"/>
      <c r="F69" s="312"/>
      <c r="G69" s="312"/>
      <c r="H69" s="312"/>
      <c r="I69" s="312"/>
      <c r="J69" s="312"/>
      <c r="K69" s="313"/>
    </row>
    <row r="70" spans="2:11" ht="18.75" customHeight="1">
      <c r="B70" s="314"/>
      <c r="C70" s="314"/>
      <c r="D70" s="314"/>
      <c r="E70" s="314"/>
      <c r="F70" s="314"/>
      <c r="G70" s="314"/>
      <c r="H70" s="314"/>
      <c r="I70" s="314"/>
      <c r="J70" s="314"/>
      <c r="K70" s="315"/>
    </row>
    <row r="71" spans="2:11" ht="18.75" customHeight="1">
      <c r="B71" s="315"/>
      <c r="C71" s="315"/>
      <c r="D71" s="315"/>
      <c r="E71" s="315"/>
      <c r="F71" s="315"/>
      <c r="G71" s="315"/>
      <c r="H71" s="315"/>
      <c r="I71" s="315"/>
      <c r="J71" s="315"/>
      <c r="K71" s="315"/>
    </row>
    <row r="72" spans="2:11" ht="7.5" customHeight="1">
      <c r="B72" s="316"/>
      <c r="C72" s="317"/>
      <c r="D72" s="317"/>
      <c r="E72" s="317"/>
      <c r="F72" s="317"/>
      <c r="G72" s="317"/>
      <c r="H72" s="317"/>
      <c r="I72" s="317"/>
      <c r="J72" s="317"/>
      <c r="K72" s="318"/>
    </row>
    <row r="73" spans="2:11" ht="45" customHeight="1">
      <c r="B73" s="319"/>
      <c r="C73" s="320" t="s">
        <v>734</v>
      </c>
      <c r="D73" s="320"/>
      <c r="E73" s="320"/>
      <c r="F73" s="320"/>
      <c r="G73" s="320"/>
      <c r="H73" s="320"/>
      <c r="I73" s="320"/>
      <c r="J73" s="320"/>
      <c r="K73" s="321"/>
    </row>
    <row r="74" spans="2:11" ht="17.25" customHeight="1">
      <c r="B74" s="319"/>
      <c r="C74" s="322" t="s">
        <v>799</v>
      </c>
      <c r="D74" s="322"/>
      <c r="E74" s="322"/>
      <c r="F74" s="322" t="s">
        <v>800</v>
      </c>
      <c r="G74" s="323"/>
      <c r="H74" s="322" t="s">
        <v>111</v>
      </c>
      <c r="I74" s="322" t="s">
        <v>56</v>
      </c>
      <c r="J74" s="322" t="s">
        <v>801</v>
      </c>
      <c r="K74" s="321"/>
    </row>
    <row r="75" spans="2:11" ht="17.25" customHeight="1">
      <c r="B75" s="319"/>
      <c r="C75" s="324" t="s">
        <v>802</v>
      </c>
      <c r="D75" s="324"/>
      <c r="E75" s="324"/>
      <c r="F75" s="325" t="s">
        <v>803</v>
      </c>
      <c r="G75" s="326"/>
      <c r="H75" s="324"/>
      <c r="I75" s="324"/>
      <c r="J75" s="324" t="s">
        <v>804</v>
      </c>
      <c r="K75" s="321"/>
    </row>
    <row r="76" spans="2:11" ht="5.25" customHeight="1">
      <c r="B76" s="319"/>
      <c r="C76" s="327"/>
      <c r="D76" s="327"/>
      <c r="E76" s="327"/>
      <c r="F76" s="327"/>
      <c r="G76" s="328"/>
      <c r="H76" s="327"/>
      <c r="I76" s="327"/>
      <c r="J76" s="327"/>
      <c r="K76" s="321"/>
    </row>
    <row r="77" spans="2:11" ht="15" customHeight="1">
      <c r="B77" s="319"/>
      <c r="C77" s="308" t="s">
        <v>52</v>
      </c>
      <c r="D77" s="327"/>
      <c r="E77" s="327"/>
      <c r="F77" s="329" t="s">
        <v>805</v>
      </c>
      <c r="G77" s="328"/>
      <c r="H77" s="308" t="s">
        <v>806</v>
      </c>
      <c r="I77" s="308" t="s">
        <v>807</v>
      </c>
      <c r="J77" s="308">
        <v>20</v>
      </c>
      <c r="K77" s="321"/>
    </row>
    <row r="78" spans="2:11" ht="15" customHeight="1">
      <c r="B78" s="319"/>
      <c r="C78" s="308" t="s">
        <v>808</v>
      </c>
      <c r="D78" s="308"/>
      <c r="E78" s="308"/>
      <c r="F78" s="329" t="s">
        <v>805</v>
      </c>
      <c r="G78" s="328"/>
      <c r="H78" s="308" t="s">
        <v>809</v>
      </c>
      <c r="I78" s="308" t="s">
        <v>807</v>
      </c>
      <c r="J78" s="308">
        <v>120</v>
      </c>
      <c r="K78" s="321"/>
    </row>
    <row r="79" spans="2:11" ht="15" customHeight="1">
      <c r="B79" s="330"/>
      <c r="C79" s="308" t="s">
        <v>810</v>
      </c>
      <c r="D79" s="308"/>
      <c r="E79" s="308"/>
      <c r="F79" s="329" t="s">
        <v>811</v>
      </c>
      <c r="G79" s="328"/>
      <c r="H79" s="308" t="s">
        <v>812</v>
      </c>
      <c r="I79" s="308" t="s">
        <v>807</v>
      </c>
      <c r="J79" s="308">
        <v>50</v>
      </c>
      <c r="K79" s="321"/>
    </row>
    <row r="80" spans="2:11" ht="15" customHeight="1">
      <c r="B80" s="330"/>
      <c r="C80" s="308" t="s">
        <v>813</v>
      </c>
      <c r="D80" s="308"/>
      <c r="E80" s="308"/>
      <c r="F80" s="329" t="s">
        <v>805</v>
      </c>
      <c r="G80" s="328"/>
      <c r="H80" s="308" t="s">
        <v>814</v>
      </c>
      <c r="I80" s="308" t="s">
        <v>815</v>
      </c>
      <c r="J80" s="308"/>
      <c r="K80" s="321"/>
    </row>
    <row r="81" spans="2:11" ht="15" customHeight="1">
      <c r="B81" s="330"/>
      <c r="C81" s="331" t="s">
        <v>816</v>
      </c>
      <c r="D81" s="331"/>
      <c r="E81" s="331"/>
      <c r="F81" s="332" t="s">
        <v>811</v>
      </c>
      <c r="G81" s="331"/>
      <c r="H81" s="331" t="s">
        <v>817</v>
      </c>
      <c r="I81" s="331" t="s">
        <v>807</v>
      </c>
      <c r="J81" s="331">
        <v>15</v>
      </c>
      <c r="K81" s="321"/>
    </row>
    <row r="82" spans="2:11" ht="15" customHeight="1">
      <c r="B82" s="330"/>
      <c r="C82" s="331" t="s">
        <v>818</v>
      </c>
      <c r="D82" s="331"/>
      <c r="E82" s="331"/>
      <c r="F82" s="332" t="s">
        <v>811</v>
      </c>
      <c r="G82" s="331"/>
      <c r="H82" s="331" t="s">
        <v>819</v>
      </c>
      <c r="I82" s="331" t="s">
        <v>807</v>
      </c>
      <c r="J82" s="331">
        <v>15</v>
      </c>
      <c r="K82" s="321"/>
    </row>
    <row r="83" spans="2:11" ht="15" customHeight="1">
      <c r="B83" s="330"/>
      <c r="C83" s="331" t="s">
        <v>820</v>
      </c>
      <c r="D83" s="331"/>
      <c r="E83" s="331"/>
      <c r="F83" s="332" t="s">
        <v>811</v>
      </c>
      <c r="G83" s="331"/>
      <c r="H83" s="331" t="s">
        <v>821</v>
      </c>
      <c r="I83" s="331" t="s">
        <v>807</v>
      </c>
      <c r="J83" s="331">
        <v>20</v>
      </c>
      <c r="K83" s="321"/>
    </row>
    <row r="84" spans="2:11" ht="15" customHeight="1">
      <c r="B84" s="330"/>
      <c r="C84" s="331" t="s">
        <v>822</v>
      </c>
      <c r="D84" s="331"/>
      <c r="E84" s="331"/>
      <c r="F84" s="332" t="s">
        <v>811</v>
      </c>
      <c r="G84" s="331"/>
      <c r="H84" s="331" t="s">
        <v>823</v>
      </c>
      <c r="I84" s="331" t="s">
        <v>807</v>
      </c>
      <c r="J84" s="331">
        <v>20</v>
      </c>
      <c r="K84" s="321"/>
    </row>
    <row r="85" spans="2:11" ht="15" customHeight="1">
      <c r="B85" s="330"/>
      <c r="C85" s="308" t="s">
        <v>824</v>
      </c>
      <c r="D85" s="308"/>
      <c r="E85" s="308"/>
      <c r="F85" s="329" t="s">
        <v>811</v>
      </c>
      <c r="G85" s="328"/>
      <c r="H85" s="308" t="s">
        <v>825</v>
      </c>
      <c r="I85" s="308" t="s">
        <v>807</v>
      </c>
      <c r="J85" s="308">
        <v>50</v>
      </c>
      <c r="K85" s="321"/>
    </row>
    <row r="86" spans="2:11" ht="15" customHeight="1">
      <c r="B86" s="330"/>
      <c r="C86" s="308" t="s">
        <v>826</v>
      </c>
      <c r="D86" s="308"/>
      <c r="E86" s="308"/>
      <c r="F86" s="329" t="s">
        <v>811</v>
      </c>
      <c r="G86" s="328"/>
      <c r="H86" s="308" t="s">
        <v>827</v>
      </c>
      <c r="I86" s="308" t="s">
        <v>807</v>
      </c>
      <c r="J86" s="308">
        <v>20</v>
      </c>
      <c r="K86" s="321"/>
    </row>
    <row r="87" spans="2:11" ht="15" customHeight="1">
      <c r="B87" s="330"/>
      <c r="C87" s="308" t="s">
        <v>828</v>
      </c>
      <c r="D87" s="308"/>
      <c r="E87" s="308"/>
      <c r="F87" s="329" t="s">
        <v>811</v>
      </c>
      <c r="G87" s="328"/>
      <c r="H87" s="308" t="s">
        <v>829</v>
      </c>
      <c r="I87" s="308" t="s">
        <v>807</v>
      </c>
      <c r="J87" s="308">
        <v>20</v>
      </c>
      <c r="K87" s="321"/>
    </row>
    <row r="88" spans="2:11" ht="15" customHeight="1">
      <c r="B88" s="330"/>
      <c r="C88" s="308" t="s">
        <v>830</v>
      </c>
      <c r="D88" s="308"/>
      <c r="E88" s="308"/>
      <c r="F88" s="329" t="s">
        <v>811</v>
      </c>
      <c r="G88" s="328"/>
      <c r="H88" s="308" t="s">
        <v>831</v>
      </c>
      <c r="I88" s="308" t="s">
        <v>807</v>
      </c>
      <c r="J88" s="308">
        <v>50</v>
      </c>
      <c r="K88" s="321"/>
    </row>
    <row r="89" spans="2:11" ht="15" customHeight="1">
      <c r="B89" s="330"/>
      <c r="C89" s="308" t="s">
        <v>832</v>
      </c>
      <c r="D89" s="308"/>
      <c r="E89" s="308"/>
      <c r="F89" s="329" t="s">
        <v>811</v>
      </c>
      <c r="G89" s="328"/>
      <c r="H89" s="308" t="s">
        <v>832</v>
      </c>
      <c r="I89" s="308" t="s">
        <v>807</v>
      </c>
      <c r="J89" s="308">
        <v>50</v>
      </c>
      <c r="K89" s="321"/>
    </row>
    <row r="90" spans="2:11" ht="15" customHeight="1">
      <c r="B90" s="330"/>
      <c r="C90" s="308" t="s">
        <v>116</v>
      </c>
      <c r="D90" s="308"/>
      <c r="E90" s="308"/>
      <c r="F90" s="329" t="s">
        <v>811</v>
      </c>
      <c r="G90" s="328"/>
      <c r="H90" s="308" t="s">
        <v>833</v>
      </c>
      <c r="I90" s="308" t="s">
        <v>807</v>
      </c>
      <c r="J90" s="308">
        <v>255</v>
      </c>
      <c r="K90" s="321"/>
    </row>
    <row r="91" spans="2:11" ht="15" customHeight="1">
      <c r="B91" s="330"/>
      <c r="C91" s="308" t="s">
        <v>834</v>
      </c>
      <c r="D91" s="308"/>
      <c r="E91" s="308"/>
      <c r="F91" s="329" t="s">
        <v>805</v>
      </c>
      <c r="G91" s="328"/>
      <c r="H91" s="308" t="s">
        <v>835</v>
      </c>
      <c r="I91" s="308" t="s">
        <v>836</v>
      </c>
      <c r="J91" s="308"/>
      <c r="K91" s="321"/>
    </row>
    <row r="92" spans="2:11" ht="15" customHeight="1">
      <c r="B92" s="330"/>
      <c r="C92" s="308" t="s">
        <v>837</v>
      </c>
      <c r="D92" s="308"/>
      <c r="E92" s="308"/>
      <c r="F92" s="329" t="s">
        <v>805</v>
      </c>
      <c r="G92" s="328"/>
      <c r="H92" s="308" t="s">
        <v>838</v>
      </c>
      <c r="I92" s="308" t="s">
        <v>839</v>
      </c>
      <c r="J92" s="308"/>
      <c r="K92" s="321"/>
    </row>
    <row r="93" spans="2:11" ht="15" customHeight="1">
      <c r="B93" s="330"/>
      <c r="C93" s="308" t="s">
        <v>840</v>
      </c>
      <c r="D93" s="308"/>
      <c r="E93" s="308"/>
      <c r="F93" s="329" t="s">
        <v>805</v>
      </c>
      <c r="G93" s="328"/>
      <c r="H93" s="308" t="s">
        <v>840</v>
      </c>
      <c r="I93" s="308" t="s">
        <v>839</v>
      </c>
      <c r="J93" s="308"/>
      <c r="K93" s="321"/>
    </row>
    <row r="94" spans="2:11" ht="15" customHeight="1">
      <c r="B94" s="330"/>
      <c r="C94" s="308" t="s">
        <v>37</v>
      </c>
      <c r="D94" s="308"/>
      <c r="E94" s="308"/>
      <c r="F94" s="329" t="s">
        <v>805</v>
      </c>
      <c r="G94" s="328"/>
      <c r="H94" s="308" t="s">
        <v>841</v>
      </c>
      <c r="I94" s="308" t="s">
        <v>839</v>
      </c>
      <c r="J94" s="308"/>
      <c r="K94" s="321"/>
    </row>
    <row r="95" spans="2:11" ht="15" customHeight="1">
      <c r="B95" s="330"/>
      <c r="C95" s="308" t="s">
        <v>47</v>
      </c>
      <c r="D95" s="308"/>
      <c r="E95" s="308"/>
      <c r="F95" s="329" t="s">
        <v>805</v>
      </c>
      <c r="G95" s="328"/>
      <c r="H95" s="308" t="s">
        <v>842</v>
      </c>
      <c r="I95" s="308" t="s">
        <v>839</v>
      </c>
      <c r="J95" s="308"/>
      <c r="K95" s="321"/>
    </row>
    <row r="96" spans="2:11" ht="15" customHeight="1">
      <c r="B96" s="333"/>
      <c r="C96" s="334"/>
      <c r="D96" s="334"/>
      <c r="E96" s="334"/>
      <c r="F96" s="334"/>
      <c r="G96" s="334"/>
      <c r="H96" s="334"/>
      <c r="I96" s="334"/>
      <c r="J96" s="334"/>
      <c r="K96" s="335"/>
    </row>
    <row r="97" spans="2:11" ht="18.75" customHeight="1">
      <c r="B97" s="336"/>
      <c r="C97" s="337"/>
      <c r="D97" s="337"/>
      <c r="E97" s="337"/>
      <c r="F97" s="337"/>
      <c r="G97" s="337"/>
      <c r="H97" s="337"/>
      <c r="I97" s="337"/>
      <c r="J97" s="337"/>
      <c r="K97" s="336"/>
    </row>
    <row r="98" spans="2:11" ht="18.75" customHeight="1">
      <c r="B98" s="315"/>
      <c r="C98" s="315"/>
      <c r="D98" s="315"/>
      <c r="E98" s="315"/>
      <c r="F98" s="315"/>
      <c r="G98" s="315"/>
      <c r="H98" s="315"/>
      <c r="I98" s="315"/>
      <c r="J98" s="315"/>
      <c r="K98" s="315"/>
    </row>
    <row r="99" spans="2:11" ht="7.5" customHeight="1">
      <c r="B99" s="316"/>
      <c r="C99" s="317"/>
      <c r="D99" s="317"/>
      <c r="E99" s="317"/>
      <c r="F99" s="317"/>
      <c r="G99" s="317"/>
      <c r="H99" s="317"/>
      <c r="I99" s="317"/>
      <c r="J99" s="317"/>
      <c r="K99" s="318"/>
    </row>
    <row r="100" spans="2:11" ht="45" customHeight="1">
      <c r="B100" s="319"/>
      <c r="C100" s="320" t="s">
        <v>843</v>
      </c>
      <c r="D100" s="320"/>
      <c r="E100" s="320"/>
      <c r="F100" s="320"/>
      <c r="G100" s="320"/>
      <c r="H100" s="320"/>
      <c r="I100" s="320"/>
      <c r="J100" s="320"/>
      <c r="K100" s="321"/>
    </row>
    <row r="101" spans="2:11" ht="17.25" customHeight="1">
      <c r="B101" s="319"/>
      <c r="C101" s="322" t="s">
        <v>799</v>
      </c>
      <c r="D101" s="322"/>
      <c r="E101" s="322"/>
      <c r="F101" s="322" t="s">
        <v>800</v>
      </c>
      <c r="G101" s="323"/>
      <c r="H101" s="322" t="s">
        <v>111</v>
      </c>
      <c r="I101" s="322" t="s">
        <v>56</v>
      </c>
      <c r="J101" s="322" t="s">
        <v>801</v>
      </c>
      <c r="K101" s="321"/>
    </row>
    <row r="102" spans="2:11" ht="17.25" customHeight="1">
      <c r="B102" s="319"/>
      <c r="C102" s="324" t="s">
        <v>802</v>
      </c>
      <c r="D102" s="324"/>
      <c r="E102" s="324"/>
      <c r="F102" s="325" t="s">
        <v>803</v>
      </c>
      <c r="G102" s="326"/>
      <c r="H102" s="324"/>
      <c r="I102" s="324"/>
      <c r="J102" s="324" t="s">
        <v>804</v>
      </c>
      <c r="K102" s="321"/>
    </row>
    <row r="103" spans="2:11" ht="5.25" customHeight="1">
      <c r="B103" s="319"/>
      <c r="C103" s="322"/>
      <c r="D103" s="322"/>
      <c r="E103" s="322"/>
      <c r="F103" s="322"/>
      <c r="G103" s="338"/>
      <c r="H103" s="322"/>
      <c r="I103" s="322"/>
      <c r="J103" s="322"/>
      <c r="K103" s="321"/>
    </row>
    <row r="104" spans="2:11" ht="15" customHeight="1">
      <c r="B104" s="319"/>
      <c r="C104" s="308" t="s">
        <v>52</v>
      </c>
      <c r="D104" s="327"/>
      <c r="E104" s="327"/>
      <c r="F104" s="329" t="s">
        <v>805</v>
      </c>
      <c r="G104" s="338"/>
      <c r="H104" s="308" t="s">
        <v>844</v>
      </c>
      <c r="I104" s="308" t="s">
        <v>807</v>
      </c>
      <c r="J104" s="308">
        <v>20</v>
      </c>
      <c r="K104" s="321"/>
    </row>
    <row r="105" spans="2:11" ht="15" customHeight="1">
      <c r="B105" s="319"/>
      <c r="C105" s="308" t="s">
        <v>808</v>
      </c>
      <c r="D105" s="308"/>
      <c r="E105" s="308"/>
      <c r="F105" s="329" t="s">
        <v>805</v>
      </c>
      <c r="G105" s="308"/>
      <c r="H105" s="308" t="s">
        <v>844</v>
      </c>
      <c r="I105" s="308" t="s">
        <v>807</v>
      </c>
      <c r="J105" s="308">
        <v>120</v>
      </c>
      <c r="K105" s="321"/>
    </row>
    <row r="106" spans="2:11" ht="15" customHeight="1">
      <c r="B106" s="330"/>
      <c r="C106" s="308" t="s">
        <v>810</v>
      </c>
      <c r="D106" s="308"/>
      <c r="E106" s="308"/>
      <c r="F106" s="329" t="s">
        <v>811</v>
      </c>
      <c r="G106" s="308"/>
      <c r="H106" s="308" t="s">
        <v>844</v>
      </c>
      <c r="I106" s="308" t="s">
        <v>807</v>
      </c>
      <c r="J106" s="308">
        <v>50</v>
      </c>
      <c r="K106" s="321"/>
    </row>
    <row r="107" spans="2:11" ht="15" customHeight="1">
      <c r="B107" s="330"/>
      <c r="C107" s="308" t="s">
        <v>813</v>
      </c>
      <c r="D107" s="308"/>
      <c r="E107" s="308"/>
      <c r="F107" s="329" t="s">
        <v>805</v>
      </c>
      <c r="G107" s="308"/>
      <c r="H107" s="308" t="s">
        <v>844</v>
      </c>
      <c r="I107" s="308" t="s">
        <v>815</v>
      </c>
      <c r="J107" s="308"/>
      <c r="K107" s="321"/>
    </row>
    <row r="108" spans="2:11" ht="15" customHeight="1">
      <c r="B108" s="330"/>
      <c r="C108" s="308" t="s">
        <v>824</v>
      </c>
      <c r="D108" s="308"/>
      <c r="E108" s="308"/>
      <c r="F108" s="329" t="s">
        <v>811</v>
      </c>
      <c r="G108" s="308"/>
      <c r="H108" s="308" t="s">
        <v>844</v>
      </c>
      <c r="I108" s="308" t="s">
        <v>807</v>
      </c>
      <c r="J108" s="308">
        <v>50</v>
      </c>
      <c r="K108" s="321"/>
    </row>
    <row r="109" spans="2:11" ht="15" customHeight="1">
      <c r="B109" s="330"/>
      <c r="C109" s="308" t="s">
        <v>832</v>
      </c>
      <c r="D109" s="308"/>
      <c r="E109" s="308"/>
      <c r="F109" s="329" t="s">
        <v>811</v>
      </c>
      <c r="G109" s="308"/>
      <c r="H109" s="308" t="s">
        <v>844</v>
      </c>
      <c r="I109" s="308" t="s">
        <v>807</v>
      </c>
      <c r="J109" s="308">
        <v>50</v>
      </c>
      <c r="K109" s="321"/>
    </row>
    <row r="110" spans="2:11" ht="15" customHeight="1">
      <c r="B110" s="330"/>
      <c r="C110" s="308" t="s">
        <v>830</v>
      </c>
      <c r="D110" s="308"/>
      <c r="E110" s="308"/>
      <c r="F110" s="329" t="s">
        <v>811</v>
      </c>
      <c r="G110" s="308"/>
      <c r="H110" s="308" t="s">
        <v>844</v>
      </c>
      <c r="I110" s="308" t="s">
        <v>807</v>
      </c>
      <c r="J110" s="308">
        <v>50</v>
      </c>
      <c r="K110" s="321"/>
    </row>
    <row r="111" spans="2:11" ht="15" customHeight="1">
      <c r="B111" s="330"/>
      <c r="C111" s="308" t="s">
        <v>52</v>
      </c>
      <c r="D111" s="308"/>
      <c r="E111" s="308"/>
      <c r="F111" s="329" t="s">
        <v>805</v>
      </c>
      <c r="G111" s="308"/>
      <c r="H111" s="308" t="s">
        <v>845</v>
      </c>
      <c r="I111" s="308" t="s">
        <v>807</v>
      </c>
      <c r="J111" s="308">
        <v>20</v>
      </c>
      <c r="K111" s="321"/>
    </row>
    <row r="112" spans="2:11" ht="15" customHeight="1">
      <c r="B112" s="330"/>
      <c r="C112" s="308" t="s">
        <v>846</v>
      </c>
      <c r="D112" s="308"/>
      <c r="E112" s="308"/>
      <c r="F112" s="329" t="s">
        <v>805</v>
      </c>
      <c r="G112" s="308"/>
      <c r="H112" s="308" t="s">
        <v>847</v>
      </c>
      <c r="I112" s="308" t="s">
        <v>807</v>
      </c>
      <c r="J112" s="308">
        <v>120</v>
      </c>
      <c r="K112" s="321"/>
    </row>
    <row r="113" spans="2:11" ht="15" customHeight="1">
      <c r="B113" s="330"/>
      <c r="C113" s="308" t="s">
        <v>37</v>
      </c>
      <c r="D113" s="308"/>
      <c r="E113" s="308"/>
      <c r="F113" s="329" t="s">
        <v>805</v>
      </c>
      <c r="G113" s="308"/>
      <c r="H113" s="308" t="s">
        <v>848</v>
      </c>
      <c r="I113" s="308" t="s">
        <v>839</v>
      </c>
      <c r="J113" s="308"/>
      <c r="K113" s="321"/>
    </row>
    <row r="114" spans="2:11" ht="15" customHeight="1">
      <c r="B114" s="330"/>
      <c r="C114" s="308" t="s">
        <v>47</v>
      </c>
      <c r="D114" s="308"/>
      <c r="E114" s="308"/>
      <c r="F114" s="329" t="s">
        <v>805</v>
      </c>
      <c r="G114" s="308"/>
      <c r="H114" s="308" t="s">
        <v>849</v>
      </c>
      <c r="I114" s="308" t="s">
        <v>839</v>
      </c>
      <c r="J114" s="308"/>
      <c r="K114" s="321"/>
    </row>
    <row r="115" spans="2:11" ht="15" customHeight="1">
      <c r="B115" s="330"/>
      <c r="C115" s="308" t="s">
        <v>56</v>
      </c>
      <c r="D115" s="308"/>
      <c r="E115" s="308"/>
      <c r="F115" s="329" t="s">
        <v>805</v>
      </c>
      <c r="G115" s="308"/>
      <c r="H115" s="308" t="s">
        <v>850</v>
      </c>
      <c r="I115" s="308" t="s">
        <v>851</v>
      </c>
      <c r="J115" s="308"/>
      <c r="K115" s="321"/>
    </row>
    <row r="116" spans="2:11" ht="15" customHeight="1">
      <c r="B116" s="333"/>
      <c r="C116" s="339"/>
      <c r="D116" s="339"/>
      <c r="E116" s="339"/>
      <c r="F116" s="339"/>
      <c r="G116" s="339"/>
      <c r="H116" s="339"/>
      <c r="I116" s="339"/>
      <c r="J116" s="339"/>
      <c r="K116" s="335"/>
    </row>
    <row r="117" spans="2:11" ht="18.75" customHeight="1">
      <c r="B117" s="340"/>
      <c r="C117" s="305"/>
      <c r="D117" s="305"/>
      <c r="E117" s="305"/>
      <c r="F117" s="341"/>
      <c r="G117" s="305"/>
      <c r="H117" s="305"/>
      <c r="I117" s="305"/>
      <c r="J117" s="305"/>
      <c r="K117" s="340"/>
    </row>
    <row r="118" spans="2:11" ht="18.75" customHeight="1"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</row>
    <row r="119" spans="2:11" ht="7.5" customHeight="1">
      <c r="B119" s="342"/>
      <c r="C119" s="343"/>
      <c r="D119" s="343"/>
      <c r="E119" s="343"/>
      <c r="F119" s="343"/>
      <c r="G119" s="343"/>
      <c r="H119" s="343"/>
      <c r="I119" s="343"/>
      <c r="J119" s="343"/>
      <c r="K119" s="344"/>
    </row>
    <row r="120" spans="2:11" ht="45" customHeight="1">
      <c r="B120" s="345"/>
      <c r="C120" s="296" t="s">
        <v>852</v>
      </c>
      <c r="D120" s="296"/>
      <c r="E120" s="296"/>
      <c r="F120" s="296"/>
      <c r="G120" s="296"/>
      <c r="H120" s="296"/>
      <c r="I120" s="296"/>
      <c r="J120" s="296"/>
      <c r="K120" s="346"/>
    </row>
    <row r="121" spans="2:11" ht="17.25" customHeight="1">
      <c r="B121" s="347"/>
      <c r="C121" s="322" t="s">
        <v>799</v>
      </c>
      <c r="D121" s="322"/>
      <c r="E121" s="322"/>
      <c r="F121" s="322" t="s">
        <v>800</v>
      </c>
      <c r="G121" s="323"/>
      <c r="H121" s="322" t="s">
        <v>111</v>
      </c>
      <c r="I121" s="322" t="s">
        <v>56</v>
      </c>
      <c r="J121" s="322" t="s">
        <v>801</v>
      </c>
      <c r="K121" s="348"/>
    </row>
    <row r="122" spans="2:11" ht="17.25" customHeight="1">
      <c r="B122" s="347"/>
      <c r="C122" s="324" t="s">
        <v>802</v>
      </c>
      <c r="D122" s="324"/>
      <c r="E122" s="324"/>
      <c r="F122" s="325" t="s">
        <v>803</v>
      </c>
      <c r="G122" s="326"/>
      <c r="H122" s="324"/>
      <c r="I122" s="324"/>
      <c r="J122" s="324" t="s">
        <v>804</v>
      </c>
      <c r="K122" s="348"/>
    </row>
    <row r="123" spans="2:11" ht="5.25" customHeight="1">
      <c r="B123" s="349"/>
      <c r="C123" s="327"/>
      <c r="D123" s="327"/>
      <c r="E123" s="327"/>
      <c r="F123" s="327"/>
      <c r="G123" s="308"/>
      <c r="H123" s="327"/>
      <c r="I123" s="327"/>
      <c r="J123" s="327"/>
      <c r="K123" s="350"/>
    </row>
    <row r="124" spans="2:11" ht="15" customHeight="1">
      <c r="B124" s="349"/>
      <c r="C124" s="308" t="s">
        <v>808</v>
      </c>
      <c r="D124" s="327"/>
      <c r="E124" s="327"/>
      <c r="F124" s="329" t="s">
        <v>805</v>
      </c>
      <c r="G124" s="308"/>
      <c r="H124" s="308" t="s">
        <v>844</v>
      </c>
      <c r="I124" s="308" t="s">
        <v>807</v>
      </c>
      <c r="J124" s="308">
        <v>120</v>
      </c>
      <c r="K124" s="351"/>
    </row>
    <row r="125" spans="2:11" ht="15" customHeight="1">
      <c r="B125" s="349"/>
      <c r="C125" s="308" t="s">
        <v>853</v>
      </c>
      <c r="D125" s="308"/>
      <c r="E125" s="308"/>
      <c r="F125" s="329" t="s">
        <v>805</v>
      </c>
      <c r="G125" s="308"/>
      <c r="H125" s="308" t="s">
        <v>854</v>
      </c>
      <c r="I125" s="308" t="s">
        <v>807</v>
      </c>
      <c r="J125" s="308" t="s">
        <v>855</v>
      </c>
      <c r="K125" s="351"/>
    </row>
    <row r="126" spans="2:11" ht="15" customHeight="1">
      <c r="B126" s="349"/>
      <c r="C126" s="308" t="s">
        <v>754</v>
      </c>
      <c r="D126" s="308"/>
      <c r="E126" s="308"/>
      <c r="F126" s="329" t="s">
        <v>805</v>
      </c>
      <c r="G126" s="308"/>
      <c r="H126" s="308" t="s">
        <v>856</v>
      </c>
      <c r="I126" s="308" t="s">
        <v>807</v>
      </c>
      <c r="J126" s="308" t="s">
        <v>855</v>
      </c>
      <c r="K126" s="351"/>
    </row>
    <row r="127" spans="2:11" ht="15" customHeight="1">
      <c r="B127" s="349"/>
      <c r="C127" s="308" t="s">
        <v>816</v>
      </c>
      <c r="D127" s="308"/>
      <c r="E127" s="308"/>
      <c r="F127" s="329" t="s">
        <v>811</v>
      </c>
      <c r="G127" s="308"/>
      <c r="H127" s="308" t="s">
        <v>817</v>
      </c>
      <c r="I127" s="308" t="s">
        <v>807</v>
      </c>
      <c r="J127" s="308">
        <v>15</v>
      </c>
      <c r="K127" s="351"/>
    </row>
    <row r="128" spans="2:11" ht="15" customHeight="1">
      <c r="B128" s="349"/>
      <c r="C128" s="331" t="s">
        <v>818</v>
      </c>
      <c r="D128" s="331"/>
      <c r="E128" s="331"/>
      <c r="F128" s="332" t="s">
        <v>811</v>
      </c>
      <c r="G128" s="331"/>
      <c r="H128" s="331" t="s">
        <v>819</v>
      </c>
      <c r="I128" s="331" t="s">
        <v>807</v>
      </c>
      <c r="J128" s="331">
        <v>15</v>
      </c>
      <c r="K128" s="351"/>
    </row>
    <row r="129" spans="2:11" ht="15" customHeight="1">
      <c r="B129" s="349"/>
      <c r="C129" s="331" t="s">
        <v>820</v>
      </c>
      <c r="D129" s="331"/>
      <c r="E129" s="331"/>
      <c r="F129" s="332" t="s">
        <v>811</v>
      </c>
      <c r="G129" s="331"/>
      <c r="H129" s="331" t="s">
        <v>821</v>
      </c>
      <c r="I129" s="331" t="s">
        <v>807</v>
      </c>
      <c r="J129" s="331">
        <v>20</v>
      </c>
      <c r="K129" s="351"/>
    </row>
    <row r="130" spans="2:11" ht="15" customHeight="1">
      <c r="B130" s="349"/>
      <c r="C130" s="331" t="s">
        <v>822</v>
      </c>
      <c r="D130" s="331"/>
      <c r="E130" s="331"/>
      <c r="F130" s="332" t="s">
        <v>811</v>
      </c>
      <c r="G130" s="331"/>
      <c r="H130" s="331" t="s">
        <v>823</v>
      </c>
      <c r="I130" s="331" t="s">
        <v>807</v>
      </c>
      <c r="J130" s="331">
        <v>20</v>
      </c>
      <c r="K130" s="351"/>
    </row>
    <row r="131" spans="2:11" ht="15" customHeight="1">
      <c r="B131" s="349"/>
      <c r="C131" s="308" t="s">
        <v>810</v>
      </c>
      <c r="D131" s="308"/>
      <c r="E131" s="308"/>
      <c r="F131" s="329" t="s">
        <v>811</v>
      </c>
      <c r="G131" s="308"/>
      <c r="H131" s="308" t="s">
        <v>844</v>
      </c>
      <c r="I131" s="308" t="s">
        <v>807</v>
      </c>
      <c r="J131" s="308">
        <v>50</v>
      </c>
      <c r="K131" s="351"/>
    </row>
    <row r="132" spans="2:11" ht="15" customHeight="1">
      <c r="B132" s="349"/>
      <c r="C132" s="308" t="s">
        <v>824</v>
      </c>
      <c r="D132" s="308"/>
      <c r="E132" s="308"/>
      <c r="F132" s="329" t="s">
        <v>811</v>
      </c>
      <c r="G132" s="308"/>
      <c r="H132" s="308" t="s">
        <v>844</v>
      </c>
      <c r="I132" s="308" t="s">
        <v>807</v>
      </c>
      <c r="J132" s="308">
        <v>50</v>
      </c>
      <c r="K132" s="351"/>
    </row>
    <row r="133" spans="2:11" ht="15" customHeight="1">
      <c r="B133" s="349"/>
      <c r="C133" s="308" t="s">
        <v>830</v>
      </c>
      <c r="D133" s="308"/>
      <c r="E133" s="308"/>
      <c r="F133" s="329" t="s">
        <v>811</v>
      </c>
      <c r="G133" s="308"/>
      <c r="H133" s="308" t="s">
        <v>844</v>
      </c>
      <c r="I133" s="308" t="s">
        <v>807</v>
      </c>
      <c r="J133" s="308">
        <v>50</v>
      </c>
      <c r="K133" s="351"/>
    </row>
    <row r="134" spans="2:11" ht="15" customHeight="1">
      <c r="B134" s="349"/>
      <c r="C134" s="308" t="s">
        <v>832</v>
      </c>
      <c r="D134" s="308"/>
      <c r="E134" s="308"/>
      <c r="F134" s="329" t="s">
        <v>811</v>
      </c>
      <c r="G134" s="308"/>
      <c r="H134" s="308" t="s">
        <v>844</v>
      </c>
      <c r="I134" s="308" t="s">
        <v>807</v>
      </c>
      <c r="J134" s="308">
        <v>50</v>
      </c>
      <c r="K134" s="351"/>
    </row>
    <row r="135" spans="2:11" ht="15" customHeight="1">
      <c r="B135" s="349"/>
      <c r="C135" s="308" t="s">
        <v>116</v>
      </c>
      <c r="D135" s="308"/>
      <c r="E135" s="308"/>
      <c r="F135" s="329" t="s">
        <v>811</v>
      </c>
      <c r="G135" s="308"/>
      <c r="H135" s="308" t="s">
        <v>857</v>
      </c>
      <c r="I135" s="308" t="s">
        <v>807</v>
      </c>
      <c r="J135" s="308">
        <v>255</v>
      </c>
      <c r="K135" s="351"/>
    </row>
    <row r="136" spans="2:11" ht="15" customHeight="1">
      <c r="B136" s="349"/>
      <c r="C136" s="308" t="s">
        <v>834</v>
      </c>
      <c r="D136" s="308"/>
      <c r="E136" s="308"/>
      <c r="F136" s="329" t="s">
        <v>805</v>
      </c>
      <c r="G136" s="308"/>
      <c r="H136" s="308" t="s">
        <v>858</v>
      </c>
      <c r="I136" s="308" t="s">
        <v>836</v>
      </c>
      <c r="J136" s="308"/>
      <c r="K136" s="351"/>
    </row>
    <row r="137" spans="2:11" ht="15" customHeight="1">
      <c r="B137" s="349"/>
      <c r="C137" s="308" t="s">
        <v>837</v>
      </c>
      <c r="D137" s="308"/>
      <c r="E137" s="308"/>
      <c r="F137" s="329" t="s">
        <v>805</v>
      </c>
      <c r="G137" s="308"/>
      <c r="H137" s="308" t="s">
        <v>859</v>
      </c>
      <c r="I137" s="308" t="s">
        <v>839</v>
      </c>
      <c r="J137" s="308"/>
      <c r="K137" s="351"/>
    </row>
    <row r="138" spans="2:11" ht="15" customHeight="1">
      <c r="B138" s="349"/>
      <c r="C138" s="308" t="s">
        <v>840</v>
      </c>
      <c r="D138" s="308"/>
      <c r="E138" s="308"/>
      <c r="F138" s="329" t="s">
        <v>805</v>
      </c>
      <c r="G138" s="308"/>
      <c r="H138" s="308" t="s">
        <v>840</v>
      </c>
      <c r="I138" s="308" t="s">
        <v>839</v>
      </c>
      <c r="J138" s="308"/>
      <c r="K138" s="351"/>
    </row>
    <row r="139" spans="2:11" ht="15" customHeight="1">
      <c r="B139" s="349"/>
      <c r="C139" s="308" t="s">
        <v>37</v>
      </c>
      <c r="D139" s="308"/>
      <c r="E139" s="308"/>
      <c r="F139" s="329" t="s">
        <v>805</v>
      </c>
      <c r="G139" s="308"/>
      <c r="H139" s="308" t="s">
        <v>860</v>
      </c>
      <c r="I139" s="308" t="s">
        <v>839</v>
      </c>
      <c r="J139" s="308"/>
      <c r="K139" s="351"/>
    </row>
    <row r="140" spans="2:11" ht="15" customHeight="1">
      <c r="B140" s="349"/>
      <c r="C140" s="308" t="s">
        <v>861</v>
      </c>
      <c r="D140" s="308"/>
      <c r="E140" s="308"/>
      <c r="F140" s="329" t="s">
        <v>805</v>
      </c>
      <c r="G140" s="308"/>
      <c r="H140" s="308" t="s">
        <v>862</v>
      </c>
      <c r="I140" s="308" t="s">
        <v>839</v>
      </c>
      <c r="J140" s="308"/>
      <c r="K140" s="351"/>
    </row>
    <row r="141" spans="2:11" ht="15" customHeight="1">
      <c r="B141" s="352"/>
      <c r="C141" s="353"/>
      <c r="D141" s="353"/>
      <c r="E141" s="353"/>
      <c r="F141" s="353"/>
      <c r="G141" s="353"/>
      <c r="H141" s="353"/>
      <c r="I141" s="353"/>
      <c r="J141" s="353"/>
      <c r="K141" s="354"/>
    </row>
    <row r="142" spans="2:11" ht="18.75" customHeight="1">
      <c r="B142" s="305"/>
      <c r="C142" s="305"/>
      <c r="D142" s="305"/>
      <c r="E142" s="305"/>
      <c r="F142" s="341"/>
      <c r="G142" s="305"/>
      <c r="H142" s="305"/>
      <c r="I142" s="305"/>
      <c r="J142" s="305"/>
      <c r="K142" s="305"/>
    </row>
    <row r="143" spans="2:11" ht="18.75" customHeight="1">
      <c r="B143" s="315"/>
      <c r="C143" s="315"/>
      <c r="D143" s="315"/>
      <c r="E143" s="315"/>
      <c r="F143" s="315"/>
      <c r="G143" s="315"/>
      <c r="H143" s="315"/>
      <c r="I143" s="315"/>
      <c r="J143" s="315"/>
      <c r="K143" s="315"/>
    </row>
    <row r="144" spans="2:11" ht="7.5" customHeight="1">
      <c r="B144" s="316"/>
      <c r="C144" s="317"/>
      <c r="D144" s="317"/>
      <c r="E144" s="317"/>
      <c r="F144" s="317"/>
      <c r="G144" s="317"/>
      <c r="H144" s="317"/>
      <c r="I144" s="317"/>
      <c r="J144" s="317"/>
      <c r="K144" s="318"/>
    </row>
    <row r="145" spans="2:11" ht="45" customHeight="1">
      <c r="B145" s="319"/>
      <c r="C145" s="320" t="s">
        <v>863</v>
      </c>
      <c r="D145" s="320"/>
      <c r="E145" s="320"/>
      <c r="F145" s="320"/>
      <c r="G145" s="320"/>
      <c r="H145" s="320"/>
      <c r="I145" s="320"/>
      <c r="J145" s="320"/>
      <c r="K145" s="321"/>
    </row>
    <row r="146" spans="2:11" ht="17.25" customHeight="1">
      <c r="B146" s="319"/>
      <c r="C146" s="322" t="s">
        <v>799</v>
      </c>
      <c r="D146" s="322"/>
      <c r="E146" s="322"/>
      <c r="F146" s="322" t="s">
        <v>800</v>
      </c>
      <c r="G146" s="323"/>
      <c r="H146" s="322" t="s">
        <v>111</v>
      </c>
      <c r="I146" s="322" t="s">
        <v>56</v>
      </c>
      <c r="J146" s="322" t="s">
        <v>801</v>
      </c>
      <c r="K146" s="321"/>
    </row>
    <row r="147" spans="2:11" ht="17.25" customHeight="1">
      <c r="B147" s="319"/>
      <c r="C147" s="324" t="s">
        <v>802</v>
      </c>
      <c r="D147" s="324"/>
      <c r="E147" s="324"/>
      <c r="F147" s="325" t="s">
        <v>803</v>
      </c>
      <c r="G147" s="326"/>
      <c r="H147" s="324"/>
      <c r="I147" s="324"/>
      <c r="J147" s="324" t="s">
        <v>804</v>
      </c>
      <c r="K147" s="321"/>
    </row>
    <row r="148" spans="2:11" ht="5.25" customHeight="1">
      <c r="B148" s="330"/>
      <c r="C148" s="327"/>
      <c r="D148" s="327"/>
      <c r="E148" s="327"/>
      <c r="F148" s="327"/>
      <c r="G148" s="328"/>
      <c r="H148" s="327"/>
      <c r="I148" s="327"/>
      <c r="J148" s="327"/>
      <c r="K148" s="351"/>
    </row>
    <row r="149" spans="2:11" ht="15" customHeight="1">
      <c r="B149" s="330"/>
      <c r="C149" s="355" t="s">
        <v>808</v>
      </c>
      <c r="D149" s="308"/>
      <c r="E149" s="308"/>
      <c r="F149" s="356" t="s">
        <v>805</v>
      </c>
      <c r="G149" s="308"/>
      <c r="H149" s="355" t="s">
        <v>844</v>
      </c>
      <c r="I149" s="355" t="s">
        <v>807</v>
      </c>
      <c r="J149" s="355">
        <v>120</v>
      </c>
      <c r="K149" s="351"/>
    </row>
    <row r="150" spans="2:11" ht="15" customHeight="1">
      <c r="B150" s="330"/>
      <c r="C150" s="355" t="s">
        <v>853</v>
      </c>
      <c r="D150" s="308"/>
      <c r="E150" s="308"/>
      <c r="F150" s="356" t="s">
        <v>805</v>
      </c>
      <c r="G150" s="308"/>
      <c r="H150" s="355" t="s">
        <v>864</v>
      </c>
      <c r="I150" s="355" t="s">
        <v>807</v>
      </c>
      <c r="J150" s="355" t="s">
        <v>855</v>
      </c>
      <c r="K150" s="351"/>
    </row>
    <row r="151" spans="2:11" ht="15" customHeight="1">
      <c r="B151" s="330"/>
      <c r="C151" s="355" t="s">
        <v>754</v>
      </c>
      <c r="D151" s="308"/>
      <c r="E151" s="308"/>
      <c r="F151" s="356" t="s">
        <v>805</v>
      </c>
      <c r="G151" s="308"/>
      <c r="H151" s="355" t="s">
        <v>865</v>
      </c>
      <c r="I151" s="355" t="s">
        <v>807</v>
      </c>
      <c r="J151" s="355" t="s">
        <v>855</v>
      </c>
      <c r="K151" s="351"/>
    </row>
    <row r="152" spans="2:11" ht="15" customHeight="1">
      <c r="B152" s="330"/>
      <c r="C152" s="355" t="s">
        <v>810</v>
      </c>
      <c r="D152" s="308"/>
      <c r="E152" s="308"/>
      <c r="F152" s="356" t="s">
        <v>811</v>
      </c>
      <c r="G152" s="308"/>
      <c r="H152" s="355" t="s">
        <v>844</v>
      </c>
      <c r="I152" s="355" t="s">
        <v>807</v>
      </c>
      <c r="J152" s="355">
        <v>50</v>
      </c>
      <c r="K152" s="351"/>
    </row>
    <row r="153" spans="2:11" ht="15" customHeight="1">
      <c r="B153" s="330"/>
      <c r="C153" s="355" t="s">
        <v>813</v>
      </c>
      <c r="D153" s="308"/>
      <c r="E153" s="308"/>
      <c r="F153" s="356" t="s">
        <v>805</v>
      </c>
      <c r="G153" s="308"/>
      <c r="H153" s="355" t="s">
        <v>844</v>
      </c>
      <c r="I153" s="355" t="s">
        <v>815</v>
      </c>
      <c r="J153" s="355"/>
      <c r="K153" s="351"/>
    </row>
    <row r="154" spans="2:11" ht="15" customHeight="1">
      <c r="B154" s="330"/>
      <c r="C154" s="355" t="s">
        <v>824</v>
      </c>
      <c r="D154" s="308"/>
      <c r="E154" s="308"/>
      <c r="F154" s="356" t="s">
        <v>811</v>
      </c>
      <c r="G154" s="308"/>
      <c r="H154" s="355" t="s">
        <v>844</v>
      </c>
      <c r="I154" s="355" t="s">
        <v>807</v>
      </c>
      <c r="J154" s="355">
        <v>50</v>
      </c>
      <c r="K154" s="351"/>
    </row>
    <row r="155" spans="2:11" ht="15" customHeight="1">
      <c r="B155" s="330"/>
      <c r="C155" s="355" t="s">
        <v>832</v>
      </c>
      <c r="D155" s="308"/>
      <c r="E155" s="308"/>
      <c r="F155" s="356" t="s">
        <v>811</v>
      </c>
      <c r="G155" s="308"/>
      <c r="H155" s="355" t="s">
        <v>844</v>
      </c>
      <c r="I155" s="355" t="s">
        <v>807</v>
      </c>
      <c r="J155" s="355">
        <v>50</v>
      </c>
      <c r="K155" s="351"/>
    </row>
    <row r="156" spans="2:11" ht="15" customHeight="1">
      <c r="B156" s="330"/>
      <c r="C156" s="355" t="s">
        <v>830</v>
      </c>
      <c r="D156" s="308"/>
      <c r="E156" s="308"/>
      <c r="F156" s="356" t="s">
        <v>811</v>
      </c>
      <c r="G156" s="308"/>
      <c r="H156" s="355" t="s">
        <v>844</v>
      </c>
      <c r="I156" s="355" t="s">
        <v>807</v>
      </c>
      <c r="J156" s="355">
        <v>50</v>
      </c>
      <c r="K156" s="351"/>
    </row>
    <row r="157" spans="2:11" ht="15" customHeight="1">
      <c r="B157" s="330"/>
      <c r="C157" s="355" t="s">
        <v>91</v>
      </c>
      <c r="D157" s="308"/>
      <c r="E157" s="308"/>
      <c r="F157" s="356" t="s">
        <v>805</v>
      </c>
      <c r="G157" s="308"/>
      <c r="H157" s="355" t="s">
        <v>866</v>
      </c>
      <c r="I157" s="355" t="s">
        <v>807</v>
      </c>
      <c r="J157" s="355" t="s">
        <v>867</v>
      </c>
      <c r="K157" s="351"/>
    </row>
    <row r="158" spans="2:11" ht="15" customHeight="1">
      <c r="B158" s="330"/>
      <c r="C158" s="355" t="s">
        <v>868</v>
      </c>
      <c r="D158" s="308"/>
      <c r="E158" s="308"/>
      <c r="F158" s="356" t="s">
        <v>805</v>
      </c>
      <c r="G158" s="308"/>
      <c r="H158" s="355" t="s">
        <v>869</v>
      </c>
      <c r="I158" s="355" t="s">
        <v>839</v>
      </c>
      <c r="J158" s="355"/>
      <c r="K158" s="351"/>
    </row>
    <row r="159" spans="2:11" ht="15" customHeight="1">
      <c r="B159" s="357"/>
      <c r="C159" s="339"/>
      <c r="D159" s="339"/>
      <c r="E159" s="339"/>
      <c r="F159" s="339"/>
      <c r="G159" s="339"/>
      <c r="H159" s="339"/>
      <c r="I159" s="339"/>
      <c r="J159" s="339"/>
      <c r="K159" s="358"/>
    </row>
    <row r="160" spans="2:11" ht="18.75" customHeight="1">
      <c r="B160" s="305"/>
      <c r="C160" s="308"/>
      <c r="D160" s="308"/>
      <c r="E160" s="308"/>
      <c r="F160" s="329"/>
      <c r="G160" s="308"/>
      <c r="H160" s="308"/>
      <c r="I160" s="308"/>
      <c r="J160" s="308"/>
      <c r="K160" s="305"/>
    </row>
    <row r="161" spans="2:11" ht="18.75" customHeight="1">
      <c r="B161" s="315"/>
      <c r="C161" s="315"/>
      <c r="D161" s="315"/>
      <c r="E161" s="315"/>
      <c r="F161" s="315"/>
      <c r="G161" s="315"/>
      <c r="H161" s="315"/>
      <c r="I161" s="315"/>
      <c r="J161" s="315"/>
      <c r="K161" s="315"/>
    </row>
    <row r="162" spans="2:11" ht="7.5" customHeight="1">
      <c r="B162" s="292"/>
      <c r="C162" s="293"/>
      <c r="D162" s="293"/>
      <c r="E162" s="293"/>
      <c r="F162" s="293"/>
      <c r="G162" s="293"/>
      <c r="H162" s="293"/>
      <c r="I162" s="293"/>
      <c r="J162" s="293"/>
      <c r="K162" s="294"/>
    </row>
    <row r="163" spans="2:11" ht="45" customHeight="1">
      <c r="B163" s="295"/>
      <c r="C163" s="296" t="s">
        <v>870</v>
      </c>
      <c r="D163" s="296"/>
      <c r="E163" s="296"/>
      <c r="F163" s="296"/>
      <c r="G163" s="296"/>
      <c r="H163" s="296"/>
      <c r="I163" s="296"/>
      <c r="J163" s="296"/>
      <c r="K163" s="297"/>
    </row>
    <row r="164" spans="2:11" ht="17.25" customHeight="1">
      <c r="B164" s="295"/>
      <c r="C164" s="322" t="s">
        <v>799</v>
      </c>
      <c r="D164" s="322"/>
      <c r="E164" s="322"/>
      <c r="F164" s="322" t="s">
        <v>800</v>
      </c>
      <c r="G164" s="359"/>
      <c r="H164" s="360" t="s">
        <v>111</v>
      </c>
      <c r="I164" s="360" t="s">
        <v>56</v>
      </c>
      <c r="J164" s="322" t="s">
        <v>801</v>
      </c>
      <c r="K164" s="297"/>
    </row>
    <row r="165" spans="2:11" ht="17.25" customHeight="1">
      <c r="B165" s="299"/>
      <c r="C165" s="324" t="s">
        <v>802</v>
      </c>
      <c r="D165" s="324"/>
      <c r="E165" s="324"/>
      <c r="F165" s="325" t="s">
        <v>803</v>
      </c>
      <c r="G165" s="361"/>
      <c r="H165" s="362"/>
      <c r="I165" s="362"/>
      <c r="J165" s="324" t="s">
        <v>804</v>
      </c>
      <c r="K165" s="301"/>
    </row>
    <row r="166" spans="2:11" ht="5.25" customHeight="1">
      <c r="B166" s="330"/>
      <c r="C166" s="327"/>
      <c r="D166" s="327"/>
      <c r="E166" s="327"/>
      <c r="F166" s="327"/>
      <c r="G166" s="328"/>
      <c r="H166" s="327"/>
      <c r="I166" s="327"/>
      <c r="J166" s="327"/>
      <c r="K166" s="351"/>
    </row>
    <row r="167" spans="2:11" ht="15" customHeight="1">
      <c r="B167" s="330"/>
      <c r="C167" s="308" t="s">
        <v>808</v>
      </c>
      <c r="D167" s="308"/>
      <c r="E167" s="308"/>
      <c r="F167" s="329" t="s">
        <v>805</v>
      </c>
      <c r="G167" s="308"/>
      <c r="H167" s="308" t="s">
        <v>844</v>
      </c>
      <c r="I167" s="308" t="s">
        <v>807</v>
      </c>
      <c r="J167" s="308">
        <v>120</v>
      </c>
      <c r="K167" s="351"/>
    </row>
    <row r="168" spans="2:11" ht="15" customHeight="1">
      <c r="B168" s="330"/>
      <c r="C168" s="308" t="s">
        <v>853</v>
      </c>
      <c r="D168" s="308"/>
      <c r="E168" s="308"/>
      <c r="F168" s="329" t="s">
        <v>805</v>
      </c>
      <c r="G168" s="308"/>
      <c r="H168" s="308" t="s">
        <v>854</v>
      </c>
      <c r="I168" s="308" t="s">
        <v>807</v>
      </c>
      <c r="J168" s="308" t="s">
        <v>855</v>
      </c>
      <c r="K168" s="351"/>
    </row>
    <row r="169" spans="2:11" ht="15" customHeight="1">
      <c r="B169" s="330"/>
      <c r="C169" s="308" t="s">
        <v>754</v>
      </c>
      <c r="D169" s="308"/>
      <c r="E169" s="308"/>
      <c r="F169" s="329" t="s">
        <v>805</v>
      </c>
      <c r="G169" s="308"/>
      <c r="H169" s="308" t="s">
        <v>871</v>
      </c>
      <c r="I169" s="308" t="s">
        <v>807</v>
      </c>
      <c r="J169" s="308" t="s">
        <v>855</v>
      </c>
      <c r="K169" s="351"/>
    </row>
    <row r="170" spans="2:11" ht="15" customHeight="1">
      <c r="B170" s="330"/>
      <c r="C170" s="308" t="s">
        <v>810</v>
      </c>
      <c r="D170" s="308"/>
      <c r="E170" s="308"/>
      <c r="F170" s="329" t="s">
        <v>811</v>
      </c>
      <c r="G170" s="308"/>
      <c r="H170" s="308" t="s">
        <v>871</v>
      </c>
      <c r="I170" s="308" t="s">
        <v>807</v>
      </c>
      <c r="J170" s="308">
        <v>50</v>
      </c>
      <c r="K170" s="351"/>
    </row>
    <row r="171" spans="2:11" ht="15" customHeight="1">
      <c r="B171" s="330"/>
      <c r="C171" s="308" t="s">
        <v>813</v>
      </c>
      <c r="D171" s="308"/>
      <c r="E171" s="308"/>
      <c r="F171" s="329" t="s">
        <v>805</v>
      </c>
      <c r="G171" s="308"/>
      <c r="H171" s="308" t="s">
        <v>871</v>
      </c>
      <c r="I171" s="308" t="s">
        <v>815</v>
      </c>
      <c r="J171" s="308"/>
      <c r="K171" s="351"/>
    </row>
    <row r="172" spans="2:11" ht="15" customHeight="1">
      <c r="B172" s="330"/>
      <c r="C172" s="308" t="s">
        <v>824</v>
      </c>
      <c r="D172" s="308"/>
      <c r="E172" s="308"/>
      <c r="F172" s="329" t="s">
        <v>811</v>
      </c>
      <c r="G172" s="308"/>
      <c r="H172" s="308" t="s">
        <v>871</v>
      </c>
      <c r="I172" s="308" t="s">
        <v>807</v>
      </c>
      <c r="J172" s="308">
        <v>50</v>
      </c>
      <c r="K172" s="351"/>
    </row>
    <row r="173" spans="2:11" ht="15" customHeight="1">
      <c r="B173" s="330"/>
      <c r="C173" s="308" t="s">
        <v>832</v>
      </c>
      <c r="D173" s="308"/>
      <c r="E173" s="308"/>
      <c r="F173" s="329" t="s">
        <v>811</v>
      </c>
      <c r="G173" s="308"/>
      <c r="H173" s="308" t="s">
        <v>871</v>
      </c>
      <c r="I173" s="308" t="s">
        <v>807</v>
      </c>
      <c r="J173" s="308">
        <v>50</v>
      </c>
      <c r="K173" s="351"/>
    </row>
    <row r="174" spans="2:11" ht="15" customHeight="1">
      <c r="B174" s="330"/>
      <c r="C174" s="308" t="s">
        <v>830</v>
      </c>
      <c r="D174" s="308"/>
      <c r="E174" s="308"/>
      <c r="F174" s="329" t="s">
        <v>811</v>
      </c>
      <c r="G174" s="308"/>
      <c r="H174" s="308" t="s">
        <v>871</v>
      </c>
      <c r="I174" s="308" t="s">
        <v>807</v>
      </c>
      <c r="J174" s="308">
        <v>50</v>
      </c>
      <c r="K174" s="351"/>
    </row>
    <row r="175" spans="2:11" ht="15" customHeight="1">
      <c r="B175" s="330"/>
      <c r="C175" s="308" t="s">
        <v>110</v>
      </c>
      <c r="D175" s="308"/>
      <c r="E175" s="308"/>
      <c r="F175" s="329" t="s">
        <v>805</v>
      </c>
      <c r="G175" s="308"/>
      <c r="H175" s="308" t="s">
        <v>872</v>
      </c>
      <c r="I175" s="308" t="s">
        <v>873</v>
      </c>
      <c r="J175" s="308"/>
      <c r="K175" s="351"/>
    </row>
    <row r="176" spans="2:11" ht="15" customHeight="1">
      <c r="B176" s="330"/>
      <c r="C176" s="308" t="s">
        <v>56</v>
      </c>
      <c r="D176" s="308"/>
      <c r="E176" s="308"/>
      <c r="F176" s="329" t="s">
        <v>805</v>
      </c>
      <c r="G176" s="308"/>
      <c r="H176" s="308" t="s">
        <v>874</v>
      </c>
      <c r="I176" s="308" t="s">
        <v>875</v>
      </c>
      <c r="J176" s="308">
        <v>1</v>
      </c>
      <c r="K176" s="351"/>
    </row>
    <row r="177" spans="2:11" ht="15" customHeight="1">
      <c r="B177" s="330"/>
      <c r="C177" s="308" t="s">
        <v>52</v>
      </c>
      <c r="D177" s="308"/>
      <c r="E177" s="308"/>
      <c r="F177" s="329" t="s">
        <v>805</v>
      </c>
      <c r="G177" s="308"/>
      <c r="H177" s="308" t="s">
        <v>876</v>
      </c>
      <c r="I177" s="308" t="s">
        <v>807</v>
      </c>
      <c r="J177" s="308">
        <v>20</v>
      </c>
      <c r="K177" s="351"/>
    </row>
    <row r="178" spans="2:11" ht="15" customHeight="1">
      <c r="B178" s="330"/>
      <c r="C178" s="308" t="s">
        <v>111</v>
      </c>
      <c r="D178" s="308"/>
      <c r="E178" s="308"/>
      <c r="F178" s="329" t="s">
        <v>805</v>
      </c>
      <c r="G178" s="308"/>
      <c r="H178" s="308" t="s">
        <v>877</v>
      </c>
      <c r="I178" s="308" t="s">
        <v>807</v>
      </c>
      <c r="J178" s="308">
        <v>255</v>
      </c>
      <c r="K178" s="351"/>
    </row>
    <row r="179" spans="2:11" ht="15" customHeight="1">
      <c r="B179" s="330"/>
      <c r="C179" s="308" t="s">
        <v>112</v>
      </c>
      <c r="D179" s="308"/>
      <c r="E179" s="308"/>
      <c r="F179" s="329" t="s">
        <v>805</v>
      </c>
      <c r="G179" s="308"/>
      <c r="H179" s="308" t="s">
        <v>770</v>
      </c>
      <c r="I179" s="308" t="s">
        <v>807</v>
      </c>
      <c r="J179" s="308">
        <v>10</v>
      </c>
      <c r="K179" s="351"/>
    </row>
    <row r="180" spans="2:11" ht="15" customHeight="1">
      <c r="B180" s="330"/>
      <c r="C180" s="308" t="s">
        <v>113</v>
      </c>
      <c r="D180" s="308"/>
      <c r="E180" s="308"/>
      <c r="F180" s="329" t="s">
        <v>805</v>
      </c>
      <c r="G180" s="308"/>
      <c r="H180" s="308" t="s">
        <v>878</v>
      </c>
      <c r="I180" s="308" t="s">
        <v>839</v>
      </c>
      <c r="J180" s="308"/>
      <c r="K180" s="351"/>
    </row>
    <row r="181" spans="2:11" ht="15" customHeight="1">
      <c r="B181" s="330"/>
      <c r="C181" s="308" t="s">
        <v>879</v>
      </c>
      <c r="D181" s="308"/>
      <c r="E181" s="308"/>
      <c r="F181" s="329" t="s">
        <v>805</v>
      </c>
      <c r="G181" s="308"/>
      <c r="H181" s="308" t="s">
        <v>880</v>
      </c>
      <c r="I181" s="308" t="s">
        <v>839</v>
      </c>
      <c r="J181" s="308"/>
      <c r="K181" s="351"/>
    </row>
    <row r="182" spans="2:11" ht="15" customHeight="1">
      <c r="B182" s="330"/>
      <c r="C182" s="308" t="s">
        <v>868</v>
      </c>
      <c r="D182" s="308"/>
      <c r="E182" s="308"/>
      <c r="F182" s="329" t="s">
        <v>805</v>
      </c>
      <c r="G182" s="308"/>
      <c r="H182" s="308" t="s">
        <v>881</v>
      </c>
      <c r="I182" s="308" t="s">
        <v>839</v>
      </c>
      <c r="J182" s="308"/>
      <c r="K182" s="351"/>
    </row>
    <row r="183" spans="2:11" ht="15" customHeight="1">
      <c r="B183" s="330"/>
      <c r="C183" s="308" t="s">
        <v>115</v>
      </c>
      <c r="D183" s="308"/>
      <c r="E183" s="308"/>
      <c r="F183" s="329" t="s">
        <v>811</v>
      </c>
      <c r="G183" s="308"/>
      <c r="H183" s="308" t="s">
        <v>882</v>
      </c>
      <c r="I183" s="308" t="s">
        <v>807</v>
      </c>
      <c r="J183" s="308">
        <v>50</v>
      </c>
      <c r="K183" s="351"/>
    </row>
    <row r="184" spans="2:11" ht="15" customHeight="1">
      <c r="B184" s="330"/>
      <c r="C184" s="308" t="s">
        <v>883</v>
      </c>
      <c r="D184" s="308"/>
      <c r="E184" s="308"/>
      <c r="F184" s="329" t="s">
        <v>811</v>
      </c>
      <c r="G184" s="308"/>
      <c r="H184" s="308" t="s">
        <v>884</v>
      </c>
      <c r="I184" s="308" t="s">
        <v>885</v>
      </c>
      <c r="J184" s="308"/>
      <c r="K184" s="351"/>
    </row>
    <row r="185" spans="2:11" ht="15" customHeight="1">
      <c r="B185" s="330"/>
      <c r="C185" s="308" t="s">
        <v>886</v>
      </c>
      <c r="D185" s="308"/>
      <c r="E185" s="308"/>
      <c r="F185" s="329" t="s">
        <v>811</v>
      </c>
      <c r="G185" s="308"/>
      <c r="H185" s="308" t="s">
        <v>887</v>
      </c>
      <c r="I185" s="308" t="s">
        <v>885</v>
      </c>
      <c r="J185" s="308"/>
      <c r="K185" s="351"/>
    </row>
    <row r="186" spans="2:11" ht="15" customHeight="1">
      <c r="B186" s="330"/>
      <c r="C186" s="308" t="s">
        <v>888</v>
      </c>
      <c r="D186" s="308"/>
      <c r="E186" s="308"/>
      <c r="F186" s="329" t="s">
        <v>811</v>
      </c>
      <c r="G186" s="308"/>
      <c r="H186" s="308" t="s">
        <v>889</v>
      </c>
      <c r="I186" s="308" t="s">
        <v>885</v>
      </c>
      <c r="J186" s="308"/>
      <c r="K186" s="351"/>
    </row>
    <row r="187" spans="2:11" ht="15" customHeight="1">
      <c r="B187" s="330"/>
      <c r="C187" s="363" t="s">
        <v>890</v>
      </c>
      <c r="D187" s="308"/>
      <c r="E187" s="308"/>
      <c r="F187" s="329" t="s">
        <v>811</v>
      </c>
      <c r="G187" s="308"/>
      <c r="H187" s="308" t="s">
        <v>891</v>
      </c>
      <c r="I187" s="308" t="s">
        <v>892</v>
      </c>
      <c r="J187" s="364" t="s">
        <v>893</v>
      </c>
      <c r="K187" s="351"/>
    </row>
    <row r="188" spans="2:11" ht="15" customHeight="1">
      <c r="B188" s="330"/>
      <c r="C188" s="314" t="s">
        <v>41</v>
      </c>
      <c r="D188" s="308"/>
      <c r="E188" s="308"/>
      <c r="F188" s="329" t="s">
        <v>805</v>
      </c>
      <c r="G188" s="308"/>
      <c r="H188" s="305" t="s">
        <v>894</v>
      </c>
      <c r="I188" s="308" t="s">
        <v>895</v>
      </c>
      <c r="J188" s="308"/>
      <c r="K188" s="351"/>
    </row>
    <row r="189" spans="2:11" ht="15" customHeight="1">
      <c r="B189" s="330"/>
      <c r="C189" s="314" t="s">
        <v>896</v>
      </c>
      <c r="D189" s="308"/>
      <c r="E189" s="308"/>
      <c r="F189" s="329" t="s">
        <v>805</v>
      </c>
      <c r="G189" s="308"/>
      <c r="H189" s="308" t="s">
        <v>897</v>
      </c>
      <c r="I189" s="308" t="s">
        <v>839</v>
      </c>
      <c r="J189" s="308"/>
      <c r="K189" s="351"/>
    </row>
    <row r="190" spans="2:11" ht="15" customHeight="1">
      <c r="B190" s="330"/>
      <c r="C190" s="314" t="s">
        <v>898</v>
      </c>
      <c r="D190" s="308"/>
      <c r="E190" s="308"/>
      <c r="F190" s="329" t="s">
        <v>805</v>
      </c>
      <c r="G190" s="308"/>
      <c r="H190" s="308" t="s">
        <v>899</v>
      </c>
      <c r="I190" s="308" t="s">
        <v>839</v>
      </c>
      <c r="J190" s="308"/>
      <c r="K190" s="351"/>
    </row>
    <row r="191" spans="2:11" ht="15" customHeight="1">
      <c r="B191" s="330"/>
      <c r="C191" s="314" t="s">
        <v>900</v>
      </c>
      <c r="D191" s="308"/>
      <c r="E191" s="308"/>
      <c r="F191" s="329" t="s">
        <v>811</v>
      </c>
      <c r="G191" s="308"/>
      <c r="H191" s="308" t="s">
        <v>901</v>
      </c>
      <c r="I191" s="308" t="s">
        <v>839</v>
      </c>
      <c r="J191" s="308"/>
      <c r="K191" s="351"/>
    </row>
    <row r="192" spans="2:11" ht="15" customHeight="1">
      <c r="B192" s="357"/>
      <c r="C192" s="365"/>
      <c r="D192" s="339"/>
      <c r="E192" s="339"/>
      <c r="F192" s="339"/>
      <c r="G192" s="339"/>
      <c r="H192" s="339"/>
      <c r="I192" s="339"/>
      <c r="J192" s="339"/>
      <c r="K192" s="358"/>
    </row>
    <row r="193" spans="2:11" ht="18.75" customHeight="1">
      <c r="B193" s="305"/>
      <c r="C193" s="308"/>
      <c r="D193" s="308"/>
      <c r="E193" s="308"/>
      <c r="F193" s="329"/>
      <c r="G193" s="308"/>
      <c r="H193" s="308"/>
      <c r="I193" s="308"/>
      <c r="J193" s="308"/>
      <c r="K193" s="305"/>
    </row>
    <row r="194" spans="2:11" ht="18.75" customHeight="1">
      <c r="B194" s="305"/>
      <c r="C194" s="308"/>
      <c r="D194" s="308"/>
      <c r="E194" s="308"/>
      <c r="F194" s="329"/>
      <c r="G194" s="308"/>
      <c r="H194" s="308"/>
      <c r="I194" s="308"/>
      <c r="J194" s="308"/>
      <c r="K194" s="305"/>
    </row>
    <row r="195" spans="2:11" ht="18.75" customHeight="1">
      <c r="B195" s="315"/>
      <c r="C195" s="315"/>
      <c r="D195" s="315"/>
      <c r="E195" s="315"/>
      <c r="F195" s="315"/>
      <c r="G195" s="315"/>
      <c r="H195" s="315"/>
      <c r="I195" s="315"/>
      <c r="J195" s="315"/>
      <c r="K195" s="315"/>
    </row>
    <row r="196" spans="2:11" ht="13.5">
      <c r="B196" s="292"/>
      <c r="C196" s="293"/>
      <c r="D196" s="293"/>
      <c r="E196" s="293"/>
      <c r="F196" s="293"/>
      <c r="G196" s="293"/>
      <c r="H196" s="293"/>
      <c r="I196" s="293"/>
      <c r="J196" s="293"/>
      <c r="K196" s="294"/>
    </row>
    <row r="197" spans="2:11" ht="21">
      <c r="B197" s="295"/>
      <c r="C197" s="296" t="s">
        <v>902</v>
      </c>
      <c r="D197" s="296"/>
      <c r="E197" s="296"/>
      <c r="F197" s="296"/>
      <c r="G197" s="296"/>
      <c r="H197" s="296"/>
      <c r="I197" s="296"/>
      <c r="J197" s="296"/>
      <c r="K197" s="297"/>
    </row>
    <row r="198" spans="2:11" ht="25.5" customHeight="1">
      <c r="B198" s="295"/>
      <c r="C198" s="366" t="s">
        <v>903</v>
      </c>
      <c r="D198" s="366"/>
      <c r="E198" s="366"/>
      <c r="F198" s="366" t="s">
        <v>904</v>
      </c>
      <c r="G198" s="367"/>
      <c r="H198" s="368" t="s">
        <v>905</v>
      </c>
      <c r="I198" s="368"/>
      <c r="J198" s="368"/>
      <c r="K198" s="297"/>
    </row>
    <row r="199" spans="2:11" ht="5.25" customHeight="1">
      <c r="B199" s="330"/>
      <c r="C199" s="327"/>
      <c r="D199" s="327"/>
      <c r="E199" s="327"/>
      <c r="F199" s="327"/>
      <c r="G199" s="308"/>
      <c r="H199" s="327"/>
      <c r="I199" s="327"/>
      <c r="J199" s="327"/>
      <c r="K199" s="351"/>
    </row>
    <row r="200" spans="2:11" ht="15" customHeight="1">
      <c r="B200" s="330"/>
      <c r="C200" s="308" t="s">
        <v>895</v>
      </c>
      <c r="D200" s="308"/>
      <c r="E200" s="308"/>
      <c r="F200" s="329" t="s">
        <v>42</v>
      </c>
      <c r="G200" s="308"/>
      <c r="H200" s="369" t="s">
        <v>906</v>
      </c>
      <c r="I200" s="369"/>
      <c r="J200" s="369"/>
      <c r="K200" s="351"/>
    </row>
    <row r="201" spans="2:11" ht="15" customHeight="1">
      <c r="B201" s="330"/>
      <c r="C201" s="336"/>
      <c r="D201" s="308"/>
      <c r="E201" s="308"/>
      <c r="F201" s="329" t="s">
        <v>43</v>
      </c>
      <c r="G201" s="308"/>
      <c r="H201" s="369" t="s">
        <v>907</v>
      </c>
      <c r="I201" s="369"/>
      <c r="J201" s="369"/>
      <c r="K201" s="351"/>
    </row>
    <row r="202" spans="2:11" ht="15" customHeight="1">
      <c r="B202" s="330"/>
      <c r="C202" s="336"/>
      <c r="D202" s="308"/>
      <c r="E202" s="308"/>
      <c r="F202" s="329" t="s">
        <v>46</v>
      </c>
      <c r="G202" s="308"/>
      <c r="H202" s="369" t="s">
        <v>908</v>
      </c>
      <c r="I202" s="369"/>
      <c r="J202" s="369"/>
      <c r="K202" s="351"/>
    </row>
    <row r="203" spans="2:11" ht="15" customHeight="1">
      <c r="B203" s="330"/>
      <c r="C203" s="308"/>
      <c r="D203" s="308"/>
      <c r="E203" s="308"/>
      <c r="F203" s="329" t="s">
        <v>44</v>
      </c>
      <c r="G203" s="308"/>
      <c r="H203" s="369" t="s">
        <v>909</v>
      </c>
      <c r="I203" s="369"/>
      <c r="J203" s="369"/>
      <c r="K203" s="351"/>
    </row>
    <row r="204" spans="2:11" ht="15" customHeight="1">
      <c r="B204" s="330"/>
      <c r="C204" s="308"/>
      <c r="D204" s="308"/>
      <c r="E204" s="308"/>
      <c r="F204" s="329" t="s">
        <v>45</v>
      </c>
      <c r="G204" s="308"/>
      <c r="H204" s="369" t="s">
        <v>910</v>
      </c>
      <c r="I204" s="369"/>
      <c r="J204" s="369"/>
      <c r="K204" s="351"/>
    </row>
    <row r="205" spans="2:11" ht="15" customHeight="1">
      <c r="B205" s="330"/>
      <c r="C205" s="308"/>
      <c r="D205" s="308"/>
      <c r="E205" s="308"/>
      <c r="F205" s="329"/>
      <c r="G205" s="308"/>
      <c r="H205" s="308"/>
      <c r="I205" s="308"/>
      <c r="J205" s="308"/>
      <c r="K205" s="351"/>
    </row>
    <row r="206" spans="2:11" ht="15" customHeight="1">
      <c r="B206" s="330"/>
      <c r="C206" s="308" t="s">
        <v>851</v>
      </c>
      <c r="D206" s="308"/>
      <c r="E206" s="308"/>
      <c r="F206" s="329" t="s">
        <v>77</v>
      </c>
      <c r="G206" s="308"/>
      <c r="H206" s="369" t="s">
        <v>911</v>
      </c>
      <c r="I206" s="369"/>
      <c r="J206" s="369"/>
      <c r="K206" s="351"/>
    </row>
    <row r="207" spans="2:11" ht="15" customHeight="1">
      <c r="B207" s="330"/>
      <c r="C207" s="336"/>
      <c r="D207" s="308"/>
      <c r="E207" s="308"/>
      <c r="F207" s="329" t="s">
        <v>748</v>
      </c>
      <c r="G207" s="308"/>
      <c r="H207" s="369" t="s">
        <v>749</v>
      </c>
      <c r="I207" s="369"/>
      <c r="J207" s="369"/>
      <c r="K207" s="351"/>
    </row>
    <row r="208" spans="2:11" ht="15" customHeight="1">
      <c r="B208" s="330"/>
      <c r="C208" s="308"/>
      <c r="D208" s="308"/>
      <c r="E208" s="308"/>
      <c r="F208" s="329" t="s">
        <v>746</v>
      </c>
      <c r="G208" s="308"/>
      <c r="H208" s="369" t="s">
        <v>912</v>
      </c>
      <c r="I208" s="369"/>
      <c r="J208" s="369"/>
      <c r="K208" s="351"/>
    </row>
    <row r="209" spans="2:11" ht="15" customHeight="1">
      <c r="B209" s="370"/>
      <c r="C209" s="336"/>
      <c r="D209" s="336"/>
      <c r="E209" s="336"/>
      <c r="F209" s="329" t="s">
        <v>750</v>
      </c>
      <c r="G209" s="314"/>
      <c r="H209" s="371" t="s">
        <v>751</v>
      </c>
      <c r="I209" s="371"/>
      <c r="J209" s="371"/>
      <c r="K209" s="372"/>
    </row>
    <row r="210" spans="2:11" ht="15" customHeight="1">
      <c r="B210" s="370"/>
      <c r="C210" s="336"/>
      <c r="D210" s="336"/>
      <c r="E210" s="336"/>
      <c r="F210" s="329" t="s">
        <v>752</v>
      </c>
      <c r="G210" s="314"/>
      <c r="H210" s="371" t="s">
        <v>413</v>
      </c>
      <c r="I210" s="371"/>
      <c r="J210" s="371"/>
      <c r="K210" s="372"/>
    </row>
    <row r="211" spans="2:11" ht="15" customHeight="1">
      <c r="B211" s="370"/>
      <c r="C211" s="336"/>
      <c r="D211" s="336"/>
      <c r="E211" s="336"/>
      <c r="F211" s="373"/>
      <c r="G211" s="314"/>
      <c r="H211" s="374"/>
      <c r="I211" s="374"/>
      <c r="J211" s="374"/>
      <c r="K211" s="372"/>
    </row>
    <row r="212" spans="2:11" ht="15" customHeight="1">
      <c r="B212" s="370"/>
      <c r="C212" s="308" t="s">
        <v>875</v>
      </c>
      <c r="D212" s="336"/>
      <c r="E212" s="336"/>
      <c r="F212" s="329">
        <v>1</v>
      </c>
      <c r="G212" s="314"/>
      <c r="H212" s="371" t="s">
        <v>913</v>
      </c>
      <c r="I212" s="371"/>
      <c r="J212" s="371"/>
      <c r="K212" s="372"/>
    </row>
    <row r="213" spans="2:11" ht="15" customHeight="1">
      <c r="B213" s="370"/>
      <c r="C213" s="336"/>
      <c r="D213" s="336"/>
      <c r="E213" s="336"/>
      <c r="F213" s="329">
        <v>2</v>
      </c>
      <c r="G213" s="314"/>
      <c r="H213" s="371" t="s">
        <v>914</v>
      </c>
      <c r="I213" s="371"/>
      <c r="J213" s="371"/>
      <c r="K213" s="372"/>
    </row>
    <row r="214" spans="2:11" ht="15" customHeight="1">
      <c r="B214" s="370"/>
      <c r="C214" s="336"/>
      <c r="D214" s="336"/>
      <c r="E214" s="336"/>
      <c r="F214" s="329">
        <v>3</v>
      </c>
      <c r="G214" s="314"/>
      <c r="H214" s="371" t="s">
        <v>915</v>
      </c>
      <c r="I214" s="371"/>
      <c r="J214" s="371"/>
      <c r="K214" s="372"/>
    </row>
    <row r="215" spans="2:11" ht="15" customHeight="1">
      <c r="B215" s="370"/>
      <c r="C215" s="336"/>
      <c r="D215" s="336"/>
      <c r="E215" s="336"/>
      <c r="F215" s="329">
        <v>4</v>
      </c>
      <c r="G215" s="314"/>
      <c r="H215" s="371" t="s">
        <v>916</v>
      </c>
      <c r="I215" s="371"/>
      <c r="J215" s="371"/>
      <c r="K215" s="372"/>
    </row>
    <row r="216" spans="2:11" ht="12.75" customHeight="1">
      <c r="B216" s="375"/>
      <c r="C216" s="376"/>
      <c r="D216" s="376"/>
      <c r="E216" s="376"/>
      <c r="F216" s="376"/>
      <c r="G216" s="376"/>
      <c r="H216" s="376"/>
      <c r="I216" s="376"/>
      <c r="J216" s="376"/>
      <c r="K216" s="377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Krkonoška\Jarda</dc:creator>
  <cp:keywords/>
  <dc:description/>
  <cp:lastModifiedBy>Jarda</cp:lastModifiedBy>
  <dcterms:created xsi:type="dcterms:W3CDTF">2017-03-31T10:56:39Z</dcterms:created>
  <dcterms:modified xsi:type="dcterms:W3CDTF">2017-03-31T10:56:46Z</dcterms:modified>
  <cp:category/>
  <cp:version/>
  <cp:contentType/>
  <cp:contentStatus/>
</cp:coreProperties>
</file>