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135" windowHeight="11088" activeTab="1"/>
  </bookViews>
  <sheets>
    <sheet name="Rekapitulace stavby" sheetId="1" r:id="rId1"/>
    <sheet name="Vybavení (IT)" sheetId="2" r:id="rId2"/>
  </sheets>
  <definedNames>
    <definedName name="_xlnm.Print_Area" localSheetId="0">'Rekapitulace stavby'!$C$4:$AP$70,'Rekapitulace stavby'!$C$76:$AP$93</definedName>
    <definedName name="_xlnm.Print_Area" localSheetId="1">'Vybavení (IT)'!$C$4:$Q$70,'Vybavení (IT)'!$C$76:$Q$94,'Vybavení (IT)'!$C$100:$Q$131</definedName>
    <definedName name="_xlnm.Print_Titles" localSheetId="0">'Rekapitulace stavby'!$85:$85</definedName>
    <definedName name="_xlnm.Print_Titles" localSheetId="1">'Vybavení (IT)'!$111:$111</definedName>
  </definedNames>
  <calcPr calcId="152511"/>
</workbook>
</file>

<file path=xl/sharedStrings.xml><?xml version="1.0" encoding="utf-8"?>
<sst xmlns="http://schemas.openxmlformats.org/spreadsheetml/2006/main" count="442" uniqueCount="148">
  <si>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</si>
  <si>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</si>
  <si>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</si>
  <si>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</si>
  <si>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</si>
  <si>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</si>
  <si>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</si>
  <si>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</si>
  <si>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</si>
  <si>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</si>
  <si>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</si>
  <si>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</si>
  <si>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</si>
  <si>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</si>
  <si>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</si>
  <si>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</si>
  <si>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17-SO006</t>
  </si>
  <si>
    <t>Stavba:</t>
  </si>
  <si>
    <t>Modernizace střediska praktického vyučování v Chlumci nad Cidlinou</t>
  </si>
  <si>
    <t>JKSO:</t>
  </si>
  <si>
    <t>CC-CZ:</t>
  </si>
  <si>
    <t>Místo:</t>
  </si>
  <si>
    <t>Chlumec nad Cidlinou</t>
  </si>
  <si>
    <t>Datum:</t>
  </si>
  <si>
    <t>Objednatel:</t>
  </si>
  <si>
    <t>IČ:</t>
  </si>
  <si>
    <t>Královéhradecký kraj</t>
  </si>
  <si>
    <t>DIČ:</t>
  </si>
  <si>
    <t>Zhotovitel:</t>
  </si>
  <si>
    <t>Projektant:</t>
  </si>
  <si>
    <t>PROMED Brno spol.s.r.o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</si>
  <si>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</si>
  <si>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</si>
  <si>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</si>
  <si>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</si>
  <si>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</si>
  <si>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</si>
  <si>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</si>
  <si>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</si>
  <si>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</si>
  <si>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</si>
  <si>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</si>
  <si>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</si>
  <si>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</si>
  <si>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</si>
  <si>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</si>
  <si>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</si>
  <si>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</si>
  <si>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</si>
  <si>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</si>
  <si>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</si>
  <si>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</si>
  <si>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</si>
  <si>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</si>
  <si>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</si>
  <si>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</si>
  <si>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</si>
  <si>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</si>
  <si>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</si>
  <si>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</si>
  <si>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</si>
  <si>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</si>
  <si>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</si>
  <si>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</si>
  <si>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</si>
  <si>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</si>
  <si>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</si>
  <si>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</si>
  <si>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</si>
  <si>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</si>
  <si>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</si>
  <si>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</si>
  <si>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</si>
  <si>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</si>
  <si>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</si>
  <si>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</si>
  <si>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</si>
  <si>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{a6d6782c-6538-4ea2-beb2-b021c67a9476}</t>
  </si>
  <si>
    <t>{00000000-0000-0000-0000-000000000000}</t>
  </si>
  <si>
    <t>17-SO 006-01</t>
  </si>
  <si>
    <t>1</t>
  </si>
  <si>
    <t>{647b4e3d-a2d5-4636-bc95-d0969dfbdef3}</t>
  </si>
  <si>
    <t>/</t>
  </si>
  <si>
    <t>2</t>
  </si>
  <si>
    <t>{1ab5ef82-544f-4967-9ed1-d07c9873b39c}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</si>
  <si>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</si>
  <si>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</si>
  <si>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</si>
  <si>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</si>
  <si>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</si>
  <si>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</si>
  <si>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</si>
  <si>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</si>
  <si>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</si>
  <si>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</si>
  <si>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</si>
  <si>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</si>
  <si>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</si>
  <si>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</si>
  <si>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</si>
  <si>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</si>
  <si>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</si>
  <si>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</si>
  <si>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</si>
  <si>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OST - Ostatní - Interiérové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</si>
  <si>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</si>
  <si>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</si>
  <si>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</si>
  <si>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</si>
  <si>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</si>
  <si>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</si>
  <si>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</si>
  <si>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</si>
  <si>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</si>
  <si>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</si>
  <si>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</si>
  <si>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</si>
  <si>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</si>
  <si>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</si>
  <si>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</si>
  <si>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</si>
  <si>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</si>
  <si>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</si>
  <si>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</si>
  <si>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kus</t>
  </si>
  <si>
    <t>512</t>
  </si>
  <si>
    <t>podrobný popis viz interiérové vybavení</t>
  </si>
  <si>
    <t>372007713</t>
  </si>
  <si>
    <t>001-E01</t>
  </si>
  <si>
    <t>001-E02</t>
  </si>
  <si>
    <t>001-E03</t>
  </si>
  <si>
    <t>001-E04</t>
  </si>
  <si>
    <t>001-E05</t>
  </si>
  <si>
    <t>001-E06</t>
  </si>
  <si>
    <t>Kamera pro snímání pracovního výkonu</t>
  </si>
  <si>
    <t>Stojan s ovládáním na kameru 001-E01</t>
  </si>
  <si>
    <t>Monitor pro sledování online záznamu z kamery 001-E01</t>
  </si>
  <si>
    <t>Notebook - vybavení odborných učeben</t>
  </si>
  <si>
    <t>Projektor - vybavení odborných učeben</t>
  </si>
  <si>
    <t>Projekční plátno - vybavení obdorných učeben</t>
  </si>
  <si>
    <t>17-SO 006-01 - Změna stavby před dokončením - vybavení (IT technologie)</t>
  </si>
  <si>
    <t>17-SO006-01.1 - Vybavení (IT technologie)</t>
  </si>
  <si>
    <t>Změna stavby před dokončením - vybavení (IT technologie)</t>
  </si>
  <si>
    <t>Vybavení (IT technologie)</t>
  </si>
  <si>
    <t>Vybavení (IT)</t>
  </si>
  <si>
    <t>17-SO 006-01 - Změna stavby před dokončením - vybavení IT</t>
  </si>
  <si>
    <t>Cenová soustava</t>
  </si>
  <si>
    <t>Soupis prací je sestaven za využití položek Cenové soustavy ÚRS 2017 01. Cenové a technické podmínky položek Cenové soustavy ÚRS, které jsou uvedeny v soupisu prací ( tzn. úvodní části katalogů ) jsou neomezeně dálkově k dispozici na www.cs-urs.cz. Položky soupisu prací, které nemají ve sloupci "Cenová soustava" uveden žádný údaj, nepochází z Cenové soustavy ÚRS.
Výkaz výměr - podklady viz výkresová část a technická zpráva.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</si>
</sst>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0"/>
      <color rgb="FFFF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0" fillId="0" borderId="0" xfId="0" applyNumberFormat="1"/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0" fontId="3" fillId="6" borderId="0" xfId="0" applyFont="1" applyFill="1" applyBorder="1" applyAlignment="1">
      <alignment horizontal="left" vertical="center"/>
    </xf>
    <xf numFmtId="0" fontId="0" fillId="6" borderId="0" xfId="0" applyFill="1" applyBorder="1"/>
    <xf numFmtId="14" fontId="3" fillId="6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Protection="1"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4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25" fillId="4" borderId="0" xfId="0" applyFont="1" applyFill="1" applyBorder="1" applyAlignment="1" applyProtection="1">
      <alignment horizontal="left"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4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6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4"/>
  <sheetViews>
    <sheetView showGridLines="0" workbookViewId="0" topLeftCell="A1">
      <pane ySplit="1" topLeftCell="A2" activePane="bottomLeft" state="frozen"/>
      <selection pane="bottomLeft" activeCell="E14" sqref="E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7" width="2.5" style="0" customWidth="1"/>
    <col min="8" max="8" width="9.16015625" style="0" customWidth="1"/>
    <col min="9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4.33203125" style="0" customWidth="1"/>
    <col min="42" max="42" width="4.16015625" style="0" customWidth="1"/>
    <col min="43" max="43" width="8.1601562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58" width="20.66015625" style="0" hidden="1" customWidth="1"/>
    <col min="59" max="59" width="30.83203125" style="0" hidden="1" customWidth="1"/>
    <col min="71" max="89" width="9.33203125" style="0" hidden="1" customWidth="1"/>
  </cols>
  <sheetData>
    <row r="1" spans="1:73" ht="21.3" customHeight="1">
      <c r="A1" s="7" t="s">
        <v>0</v>
      </c>
      <c r="B1" s="8"/>
      <c r="C1" s="8"/>
      <c r="D1" s="9" t="s">
        <v>1</v>
      </c>
      <c r="E1" s="8"/>
      <c r="F1" s="8"/>
      <c r="G1" s="8"/>
      <c r="H1" s="8"/>
      <c r="I1" s="8"/>
      <c r="J1" s="8"/>
      <c r="K1" s="10" t="s">
        <v>2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3</v>
      </c>
      <c r="X1" s="10"/>
      <c r="Y1" s="10"/>
      <c r="Z1" s="10"/>
      <c r="AA1" s="10"/>
      <c r="AB1" s="10"/>
      <c r="AC1" s="10"/>
      <c r="AD1" s="10"/>
      <c r="AE1" s="10"/>
      <c r="AF1" s="10"/>
      <c r="AG1" s="8"/>
      <c r="AH1" s="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 t="s">
        <v>4</v>
      </c>
      <c r="BB1" s="12" t="s">
        <v>5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6</v>
      </c>
      <c r="BU1" s="13" t="s">
        <v>6</v>
      </c>
    </row>
    <row r="2" spans="3:72" ht="37" customHeight="1">
      <c r="C2" s="109" t="s">
        <v>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R2" s="133" t="s">
        <v>8</v>
      </c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S2" s="14" t="s">
        <v>9</v>
      </c>
      <c r="BT2" s="14" t="s">
        <v>10</v>
      </c>
    </row>
    <row r="3" spans="2:72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7" customHeight="1">
      <c r="B4" s="18"/>
      <c r="C4" s="111" t="s">
        <v>12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9"/>
      <c r="AS4" s="20" t="s">
        <v>13</v>
      </c>
      <c r="BS4" s="14" t="s">
        <v>14</v>
      </c>
    </row>
    <row r="5" spans="2:71" ht="14.4" customHeight="1">
      <c r="B5" s="18"/>
      <c r="C5" s="21"/>
      <c r="D5" s="22" t="s">
        <v>15</v>
      </c>
      <c r="E5" s="21"/>
      <c r="F5" s="21"/>
      <c r="G5" s="21"/>
      <c r="H5" s="21"/>
      <c r="I5" s="21"/>
      <c r="J5" s="21"/>
      <c r="K5" s="113" t="s">
        <v>16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21"/>
      <c r="AQ5" s="19"/>
      <c r="BS5" s="14" t="s">
        <v>9</v>
      </c>
    </row>
    <row r="6" spans="2:71" ht="37" customHeight="1">
      <c r="B6" s="18"/>
      <c r="C6" s="21"/>
      <c r="D6" s="24" t="s">
        <v>17</v>
      </c>
      <c r="E6" s="21"/>
      <c r="F6" s="21"/>
      <c r="G6" s="21"/>
      <c r="H6" s="21"/>
      <c r="I6" s="21"/>
      <c r="J6" s="21"/>
      <c r="K6" s="115" t="s">
        <v>18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21"/>
      <c r="AQ6" s="19"/>
      <c r="BS6" s="14" t="s">
        <v>9</v>
      </c>
    </row>
    <row r="7" spans="2:71" ht="14.4" customHeight="1">
      <c r="B7" s="18"/>
      <c r="C7" s="21"/>
      <c r="D7" s="25" t="s">
        <v>19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20</v>
      </c>
      <c r="AL7" s="21"/>
      <c r="AM7" s="21"/>
      <c r="AN7" s="23" t="s">
        <v>5</v>
      </c>
      <c r="AO7" s="21"/>
      <c r="AP7" s="21"/>
      <c r="AQ7" s="19"/>
      <c r="BS7" s="14" t="s">
        <v>9</v>
      </c>
    </row>
    <row r="8" spans="2:71" ht="14.4" customHeight="1">
      <c r="B8" s="18"/>
      <c r="C8" s="21"/>
      <c r="D8" s="25" t="s">
        <v>21</v>
      </c>
      <c r="E8" s="21"/>
      <c r="F8" s="21"/>
      <c r="G8" s="21"/>
      <c r="H8" s="21"/>
      <c r="I8" s="21"/>
      <c r="J8" s="21"/>
      <c r="K8" s="23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23</v>
      </c>
      <c r="AL8" s="21"/>
      <c r="AM8" s="21"/>
      <c r="AN8" s="150"/>
      <c r="AO8" s="21"/>
      <c r="AP8" s="21"/>
      <c r="AQ8" s="19"/>
      <c r="BS8" s="14" t="s">
        <v>9</v>
      </c>
    </row>
    <row r="9" spans="2:71" ht="14.4" customHeight="1"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S9" s="14" t="s">
        <v>9</v>
      </c>
    </row>
    <row r="10" spans="2:71" ht="14.4" customHeight="1">
      <c r="B10" s="18"/>
      <c r="C10" s="21"/>
      <c r="D10" s="25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25</v>
      </c>
      <c r="AL10" s="21"/>
      <c r="AM10" s="21"/>
      <c r="AN10" s="23" t="s">
        <v>5</v>
      </c>
      <c r="AO10" s="21"/>
      <c r="AP10" s="21"/>
      <c r="AQ10" s="19"/>
      <c r="BS10" s="14" t="s">
        <v>9</v>
      </c>
    </row>
    <row r="11" spans="2:71" ht="18.5" customHeight="1">
      <c r="B11" s="18"/>
      <c r="C11" s="21"/>
      <c r="D11" s="21"/>
      <c r="E11" s="23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27</v>
      </c>
      <c r="AL11" s="21"/>
      <c r="AM11" s="21"/>
      <c r="AN11" s="23" t="s">
        <v>5</v>
      </c>
      <c r="AO11" s="21"/>
      <c r="AP11" s="21"/>
      <c r="AQ11" s="19"/>
      <c r="BS11" s="14" t="s">
        <v>9</v>
      </c>
    </row>
    <row r="12" spans="2:71" ht="6.9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S12" s="14" t="s">
        <v>9</v>
      </c>
    </row>
    <row r="13" spans="2:71" ht="14.4" customHeight="1">
      <c r="B13" s="18"/>
      <c r="C13" s="21"/>
      <c r="D13" s="25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25</v>
      </c>
      <c r="AL13" s="21"/>
      <c r="AM13" s="21"/>
      <c r="AN13" s="148" t="s">
        <v>5</v>
      </c>
      <c r="AO13" s="21"/>
      <c r="AP13" s="21"/>
      <c r="AQ13" s="19"/>
      <c r="BS13" s="14" t="s">
        <v>9</v>
      </c>
    </row>
    <row r="14" spans="2:71" ht="13.5">
      <c r="B14" s="18"/>
      <c r="C14" s="21"/>
      <c r="D14" s="21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5" t="s">
        <v>27</v>
      </c>
      <c r="AL14" s="21"/>
      <c r="AM14" s="21"/>
      <c r="AN14" s="148" t="s">
        <v>5</v>
      </c>
      <c r="AO14" s="21"/>
      <c r="AP14" s="21"/>
      <c r="AQ14" s="19"/>
      <c r="BS14" s="14" t="s">
        <v>9</v>
      </c>
    </row>
    <row r="15" spans="2:71" ht="6.9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S15" s="14" t="s">
        <v>6</v>
      </c>
    </row>
    <row r="16" spans="2:71" ht="14.4" customHeight="1">
      <c r="B16" s="18"/>
      <c r="C16" s="21"/>
      <c r="D16" s="25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25</v>
      </c>
      <c r="AL16" s="21"/>
      <c r="AM16" s="21"/>
      <c r="AN16" s="23" t="s">
        <v>5</v>
      </c>
      <c r="AO16" s="21"/>
      <c r="AP16" s="21"/>
      <c r="AQ16" s="19"/>
      <c r="BS16" s="14" t="s">
        <v>6</v>
      </c>
    </row>
    <row r="17" spans="2:71" ht="18.5" customHeight="1">
      <c r="B17" s="18"/>
      <c r="C17" s="21"/>
      <c r="D17" s="21"/>
      <c r="E17" s="23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27</v>
      </c>
      <c r="AL17" s="21"/>
      <c r="AM17" s="21"/>
      <c r="AN17" s="23" t="s">
        <v>5</v>
      </c>
      <c r="AO17" s="21"/>
      <c r="AP17" s="21"/>
      <c r="AQ17" s="19"/>
      <c r="BS17" s="14" t="s">
        <v>31</v>
      </c>
    </row>
    <row r="18" spans="2:71" ht="6.9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S18" s="14" t="s">
        <v>9</v>
      </c>
    </row>
    <row r="19" spans="2:71" ht="14.4" customHeight="1">
      <c r="B19" s="18"/>
      <c r="C19" s="21"/>
      <c r="D19" s="25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25</v>
      </c>
      <c r="AL19" s="21"/>
      <c r="AM19" s="21"/>
      <c r="AN19" s="23" t="s">
        <v>5</v>
      </c>
      <c r="AO19" s="21"/>
      <c r="AP19" s="21"/>
      <c r="AQ19" s="19"/>
      <c r="BS19" s="14" t="s">
        <v>9</v>
      </c>
    </row>
    <row r="20" spans="2:43" ht="18.5" customHeight="1">
      <c r="B20" s="18"/>
      <c r="C20" s="21"/>
      <c r="D20" s="21"/>
      <c r="E20" s="23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27</v>
      </c>
      <c r="AL20" s="21"/>
      <c r="AM20" s="21"/>
      <c r="AN20" s="23" t="s">
        <v>5</v>
      </c>
      <c r="AO20" s="21"/>
      <c r="AP20" s="21"/>
      <c r="AQ20" s="19"/>
    </row>
    <row r="21" spans="2:43" ht="6.9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</row>
    <row r="22" spans="2:43" ht="13.5">
      <c r="B22" s="18"/>
      <c r="C22" s="21"/>
      <c r="D22" s="25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</row>
    <row r="23" spans="2:43" ht="22.6" customHeight="1">
      <c r="B23" s="18"/>
      <c r="C23" s="21"/>
      <c r="D23" s="21"/>
      <c r="E23" s="116" t="s">
        <v>5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21"/>
      <c r="AP23" s="21"/>
      <c r="AQ23" s="19"/>
    </row>
    <row r="24" spans="2:43" ht="6.9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</row>
    <row r="25" spans="2:43" ht="6.9" customHeight="1">
      <c r="B25" s="18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1"/>
      <c r="AQ25" s="19"/>
    </row>
    <row r="26" spans="2:43" ht="14.4" customHeight="1">
      <c r="B26" s="18"/>
      <c r="C26" s="21"/>
      <c r="D26" s="27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44">
        <f>ROUND(AG87,2)</f>
        <v>0</v>
      </c>
      <c r="AL26" s="114"/>
      <c r="AM26" s="114"/>
      <c r="AN26" s="114"/>
      <c r="AO26" s="114"/>
      <c r="AP26" s="21"/>
      <c r="AQ26" s="19"/>
    </row>
    <row r="27" spans="2:43" ht="14.4" customHeight="1">
      <c r="B27" s="18"/>
      <c r="C27" s="21"/>
      <c r="D27" s="27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44">
        <f>ROUND(AG91,2)</f>
        <v>0</v>
      </c>
      <c r="AL27" s="144"/>
      <c r="AM27" s="144"/>
      <c r="AN27" s="144"/>
      <c r="AO27" s="144"/>
      <c r="AP27" s="21"/>
      <c r="AQ27" s="19"/>
    </row>
    <row r="28" spans="2:43" s="1" customFormat="1" ht="6.9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6.05" customHeight="1">
      <c r="B29" s="28"/>
      <c r="C29" s="29"/>
      <c r="D29" s="31" t="s">
        <v>37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45">
        <f>ROUND(AK26+AK27,2)</f>
        <v>0</v>
      </c>
      <c r="AL29" s="146"/>
      <c r="AM29" s="146"/>
      <c r="AN29" s="146"/>
      <c r="AO29" s="146"/>
      <c r="AP29" s="29"/>
      <c r="AQ29" s="30"/>
    </row>
    <row r="30" spans="2:43" s="1" customFormat="1" ht="6.9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4" customHeight="1">
      <c r="B31" s="33"/>
      <c r="C31" s="34"/>
      <c r="D31" s="35" t="s">
        <v>38</v>
      </c>
      <c r="E31" s="34"/>
      <c r="F31" s="35" t="s">
        <v>39</v>
      </c>
      <c r="G31" s="34"/>
      <c r="H31" s="34"/>
      <c r="I31" s="34"/>
      <c r="J31" s="34"/>
      <c r="K31" s="34"/>
      <c r="L31" s="106">
        <v>0.21</v>
      </c>
      <c r="M31" s="107"/>
      <c r="N31" s="107"/>
      <c r="O31" s="107"/>
      <c r="P31" s="34"/>
      <c r="Q31" s="34"/>
      <c r="R31" s="34"/>
      <c r="S31" s="34"/>
      <c r="T31" s="36" t="s">
        <v>40</v>
      </c>
      <c r="U31" s="34"/>
      <c r="V31" s="34"/>
      <c r="W31" s="108">
        <f>ROUND(AZ87+SUM(CD92),2)</f>
        <v>0</v>
      </c>
      <c r="X31" s="107"/>
      <c r="Y31" s="107"/>
      <c r="Z31" s="107"/>
      <c r="AA31" s="107"/>
      <c r="AB31" s="107"/>
      <c r="AC31" s="107"/>
      <c r="AD31" s="107"/>
      <c r="AE31" s="107"/>
      <c r="AF31" s="34"/>
      <c r="AG31" s="34"/>
      <c r="AH31" s="34"/>
      <c r="AI31" s="34"/>
      <c r="AJ31" s="34"/>
      <c r="AK31" s="108">
        <f>ROUND(AV87+SUM(BY92),2)</f>
        <v>0</v>
      </c>
      <c r="AL31" s="107"/>
      <c r="AM31" s="107"/>
      <c r="AN31" s="107"/>
      <c r="AO31" s="107"/>
      <c r="AP31" s="34"/>
      <c r="AQ31" s="37"/>
    </row>
    <row r="32" spans="2:43" s="2" customFormat="1" ht="14.4" customHeight="1">
      <c r="B32" s="33"/>
      <c r="C32" s="34"/>
      <c r="D32" s="34"/>
      <c r="E32" s="34"/>
      <c r="F32" s="35" t="s">
        <v>41</v>
      </c>
      <c r="G32" s="34"/>
      <c r="H32" s="34"/>
      <c r="I32" s="34"/>
      <c r="J32" s="34"/>
      <c r="K32" s="34"/>
      <c r="L32" s="106">
        <v>0.15</v>
      </c>
      <c r="M32" s="107"/>
      <c r="N32" s="107"/>
      <c r="O32" s="107"/>
      <c r="P32" s="34"/>
      <c r="Q32" s="34"/>
      <c r="R32" s="34"/>
      <c r="S32" s="34"/>
      <c r="T32" s="36" t="s">
        <v>40</v>
      </c>
      <c r="U32" s="34"/>
      <c r="V32" s="34"/>
      <c r="W32" s="108">
        <f>ROUND(BA87+SUM(CE92),2)</f>
        <v>0</v>
      </c>
      <c r="X32" s="107"/>
      <c r="Y32" s="107"/>
      <c r="Z32" s="107"/>
      <c r="AA32" s="107"/>
      <c r="AB32" s="107"/>
      <c r="AC32" s="107"/>
      <c r="AD32" s="107"/>
      <c r="AE32" s="107"/>
      <c r="AF32" s="34"/>
      <c r="AG32" s="34"/>
      <c r="AH32" s="34"/>
      <c r="AI32" s="34"/>
      <c r="AJ32" s="34"/>
      <c r="AK32" s="108">
        <f>ROUND(AW87+SUM(BZ92),2)</f>
        <v>0</v>
      </c>
      <c r="AL32" s="107"/>
      <c r="AM32" s="107"/>
      <c r="AN32" s="107"/>
      <c r="AO32" s="107"/>
      <c r="AP32" s="34"/>
      <c r="AQ32" s="37"/>
    </row>
    <row r="33" spans="2:43" s="2" customFormat="1" ht="14.4" customHeight="1" hidden="1">
      <c r="B33" s="33"/>
      <c r="C33" s="34"/>
      <c r="D33" s="34"/>
      <c r="E33" s="34"/>
      <c r="F33" s="35" t="s">
        <v>42</v>
      </c>
      <c r="G33" s="34"/>
      <c r="H33" s="34"/>
      <c r="I33" s="34"/>
      <c r="J33" s="34"/>
      <c r="K33" s="34"/>
      <c r="L33" s="106">
        <v>0.21</v>
      </c>
      <c r="M33" s="107"/>
      <c r="N33" s="107"/>
      <c r="O33" s="107"/>
      <c r="P33" s="34"/>
      <c r="Q33" s="34"/>
      <c r="R33" s="34"/>
      <c r="S33" s="34"/>
      <c r="T33" s="36" t="s">
        <v>40</v>
      </c>
      <c r="U33" s="34"/>
      <c r="V33" s="34"/>
      <c r="W33" s="108">
        <f>ROUND(BB87+SUM(CF92),2)</f>
        <v>0</v>
      </c>
      <c r="X33" s="107"/>
      <c r="Y33" s="107"/>
      <c r="Z33" s="107"/>
      <c r="AA33" s="107"/>
      <c r="AB33" s="107"/>
      <c r="AC33" s="107"/>
      <c r="AD33" s="107"/>
      <c r="AE33" s="107"/>
      <c r="AF33" s="34"/>
      <c r="AG33" s="34"/>
      <c r="AH33" s="34"/>
      <c r="AI33" s="34"/>
      <c r="AJ33" s="34"/>
      <c r="AK33" s="108">
        <v>0</v>
      </c>
      <c r="AL33" s="107"/>
      <c r="AM33" s="107"/>
      <c r="AN33" s="107"/>
      <c r="AO33" s="107"/>
      <c r="AP33" s="34"/>
      <c r="AQ33" s="37"/>
    </row>
    <row r="34" spans="2:43" s="2" customFormat="1" ht="14.4" customHeight="1" hidden="1">
      <c r="B34" s="33"/>
      <c r="C34" s="34"/>
      <c r="D34" s="34"/>
      <c r="E34" s="34"/>
      <c r="F34" s="35" t="s">
        <v>43</v>
      </c>
      <c r="G34" s="34"/>
      <c r="H34" s="34"/>
      <c r="I34" s="34"/>
      <c r="J34" s="34"/>
      <c r="K34" s="34"/>
      <c r="L34" s="106">
        <v>0.15</v>
      </c>
      <c r="M34" s="107"/>
      <c r="N34" s="107"/>
      <c r="O34" s="107"/>
      <c r="P34" s="34"/>
      <c r="Q34" s="34"/>
      <c r="R34" s="34"/>
      <c r="S34" s="34"/>
      <c r="T34" s="36" t="s">
        <v>40</v>
      </c>
      <c r="U34" s="34"/>
      <c r="V34" s="34"/>
      <c r="W34" s="108">
        <f>ROUND(BC87+SUM(CG92),2)</f>
        <v>0</v>
      </c>
      <c r="X34" s="107"/>
      <c r="Y34" s="107"/>
      <c r="Z34" s="107"/>
      <c r="AA34" s="107"/>
      <c r="AB34" s="107"/>
      <c r="AC34" s="107"/>
      <c r="AD34" s="107"/>
      <c r="AE34" s="107"/>
      <c r="AF34" s="34"/>
      <c r="AG34" s="34"/>
      <c r="AH34" s="34"/>
      <c r="AI34" s="34"/>
      <c r="AJ34" s="34"/>
      <c r="AK34" s="108">
        <v>0</v>
      </c>
      <c r="AL34" s="107"/>
      <c r="AM34" s="107"/>
      <c r="AN34" s="107"/>
      <c r="AO34" s="107"/>
      <c r="AP34" s="34"/>
      <c r="AQ34" s="37"/>
    </row>
    <row r="35" spans="2:43" s="2" customFormat="1" ht="14.4" customHeight="1" hidden="1">
      <c r="B35" s="33"/>
      <c r="C35" s="34"/>
      <c r="D35" s="34"/>
      <c r="E35" s="34"/>
      <c r="F35" s="35" t="s">
        <v>44</v>
      </c>
      <c r="G35" s="34"/>
      <c r="H35" s="34"/>
      <c r="I35" s="34"/>
      <c r="J35" s="34"/>
      <c r="K35" s="34"/>
      <c r="L35" s="106">
        <v>0</v>
      </c>
      <c r="M35" s="107"/>
      <c r="N35" s="107"/>
      <c r="O35" s="107"/>
      <c r="P35" s="34"/>
      <c r="Q35" s="34"/>
      <c r="R35" s="34"/>
      <c r="S35" s="34"/>
      <c r="T35" s="36" t="s">
        <v>40</v>
      </c>
      <c r="U35" s="34"/>
      <c r="V35" s="34"/>
      <c r="W35" s="108">
        <f>ROUND(BD87+SUM(CH92),2)</f>
        <v>0</v>
      </c>
      <c r="X35" s="107"/>
      <c r="Y35" s="107"/>
      <c r="Z35" s="107"/>
      <c r="AA35" s="107"/>
      <c r="AB35" s="107"/>
      <c r="AC35" s="107"/>
      <c r="AD35" s="107"/>
      <c r="AE35" s="107"/>
      <c r="AF35" s="34"/>
      <c r="AG35" s="34"/>
      <c r="AH35" s="34"/>
      <c r="AI35" s="34"/>
      <c r="AJ35" s="34"/>
      <c r="AK35" s="108">
        <v>0</v>
      </c>
      <c r="AL35" s="107"/>
      <c r="AM35" s="107"/>
      <c r="AN35" s="107"/>
      <c r="AO35" s="107"/>
      <c r="AP35" s="34"/>
      <c r="AQ35" s="37"/>
    </row>
    <row r="36" spans="2:43" s="1" customFormat="1" ht="6.9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6.05" customHeight="1">
      <c r="B37" s="28"/>
      <c r="C37" s="38"/>
      <c r="D37" s="39" t="s">
        <v>45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46</v>
      </c>
      <c r="U37" s="40"/>
      <c r="V37" s="40"/>
      <c r="W37" s="40"/>
      <c r="X37" s="121" t="s">
        <v>47</v>
      </c>
      <c r="Y37" s="122"/>
      <c r="Z37" s="122"/>
      <c r="AA37" s="122"/>
      <c r="AB37" s="122"/>
      <c r="AC37" s="40"/>
      <c r="AD37" s="40"/>
      <c r="AE37" s="40"/>
      <c r="AF37" s="40"/>
      <c r="AG37" s="40"/>
      <c r="AH37" s="40"/>
      <c r="AI37" s="40"/>
      <c r="AJ37" s="40"/>
      <c r="AK37" s="123">
        <f>SUM(AK29:AK35)</f>
        <v>0</v>
      </c>
      <c r="AL37" s="122"/>
      <c r="AM37" s="122"/>
      <c r="AN37" s="122"/>
      <c r="AO37" s="124"/>
      <c r="AP37" s="38"/>
      <c r="AQ37" s="30"/>
    </row>
    <row r="38" spans="2:43" s="1" customFormat="1" ht="14.4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43" ht="13.5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43" ht="13.5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43" ht="13.5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43" ht="13.5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43" ht="13.5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43" ht="13.5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43" ht="13.5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43" ht="13.5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43" ht="13.5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4.4">
      <c r="B49" s="28"/>
      <c r="C49" s="29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9"/>
      <c r="AB49" s="29"/>
      <c r="AC49" s="42" t="s">
        <v>49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9"/>
      <c r="AQ49" s="30"/>
    </row>
    <row r="50" spans="2:43" ht="13.5">
      <c r="B50" s="18"/>
      <c r="C50" s="21"/>
      <c r="D50" s="4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6"/>
      <c r="AA50" s="21"/>
      <c r="AB50" s="21"/>
      <c r="AC50" s="45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6"/>
      <c r="AP50" s="21"/>
      <c r="AQ50" s="19"/>
    </row>
    <row r="51" spans="2:43" ht="13.5">
      <c r="B51" s="18"/>
      <c r="C51" s="21"/>
      <c r="D51" s="4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6"/>
      <c r="AA51" s="21"/>
      <c r="AB51" s="21"/>
      <c r="AC51" s="45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6"/>
      <c r="AP51" s="21"/>
      <c r="AQ51" s="19"/>
    </row>
    <row r="52" spans="2:43" ht="13.5">
      <c r="B52" s="18"/>
      <c r="C52" s="21"/>
      <c r="D52" s="4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6"/>
      <c r="AA52" s="21"/>
      <c r="AB52" s="21"/>
      <c r="AC52" s="4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6"/>
      <c r="AP52" s="21"/>
      <c r="AQ52" s="19"/>
    </row>
    <row r="53" spans="2:43" ht="13.5">
      <c r="B53" s="18"/>
      <c r="C53" s="21"/>
      <c r="D53" s="4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6"/>
      <c r="AA53" s="21"/>
      <c r="AB53" s="21"/>
      <c r="AC53" s="45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6"/>
      <c r="AP53" s="21"/>
      <c r="AQ53" s="19"/>
    </row>
    <row r="54" spans="2:43" ht="13.5">
      <c r="B54" s="18"/>
      <c r="C54" s="21"/>
      <c r="D54" s="4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6"/>
      <c r="AA54" s="21"/>
      <c r="AB54" s="21"/>
      <c r="AC54" s="4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6"/>
      <c r="AP54" s="21"/>
      <c r="AQ54" s="19"/>
    </row>
    <row r="55" spans="2:43" ht="13.5">
      <c r="B55" s="18"/>
      <c r="C55" s="21"/>
      <c r="D55" s="4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6"/>
      <c r="AA55" s="21"/>
      <c r="AB55" s="21"/>
      <c r="AC55" s="45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6"/>
      <c r="AP55" s="21"/>
      <c r="AQ55" s="19"/>
    </row>
    <row r="56" spans="2:43" ht="13.5">
      <c r="B56" s="18"/>
      <c r="C56" s="21"/>
      <c r="D56" s="4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21"/>
      <c r="AB56" s="21"/>
      <c r="AC56" s="45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6"/>
      <c r="AP56" s="21"/>
      <c r="AQ56" s="19"/>
    </row>
    <row r="57" spans="2:43" ht="13.5">
      <c r="B57" s="18"/>
      <c r="C57" s="21"/>
      <c r="D57" s="4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6"/>
      <c r="AA57" s="21"/>
      <c r="AB57" s="21"/>
      <c r="AC57" s="45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6"/>
      <c r="AP57" s="21"/>
      <c r="AQ57" s="19"/>
    </row>
    <row r="58" spans="2:43" s="1" customFormat="1" ht="14.4">
      <c r="B58" s="28"/>
      <c r="C58" s="29"/>
      <c r="D58" s="47" t="s">
        <v>50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51</v>
      </c>
      <c r="S58" s="48"/>
      <c r="T58" s="48"/>
      <c r="U58" s="48"/>
      <c r="V58" s="48"/>
      <c r="W58" s="48"/>
      <c r="X58" s="48"/>
      <c r="Y58" s="48"/>
      <c r="Z58" s="50"/>
      <c r="AA58" s="29"/>
      <c r="AB58" s="29"/>
      <c r="AC58" s="47" t="s">
        <v>50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51</v>
      </c>
      <c r="AN58" s="48"/>
      <c r="AO58" s="50"/>
      <c r="AP58" s="29"/>
      <c r="AQ58" s="30"/>
    </row>
    <row r="59" spans="2:43" ht="13.5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4.4">
      <c r="B60" s="28"/>
      <c r="C60" s="29"/>
      <c r="D60" s="42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9"/>
      <c r="AB60" s="29"/>
      <c r="AC60" s="42" t="s">
        <v>53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9"/>
      <c r="AQ60" s="30"/>
    </row>
    <row r="61" spans="2:43" ht="13.5">
      <c r="B61" s="18"/>
      <c r="C61" s="21"/>
      <c r="D61" s="4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6"/>
      <c r="AA61" s="21"/>
      <c r="AB61" s="21"/>
      <c r="AC61" s="45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6"/>
      <c r="AP61" s="21"/>
      <c r="AQ61" s="19"/>
    </row>
    <row r="62" spans="2:43" ht="13.5">
      <c r="B62" s="18"/>
      <c r="C62" s="21"/>
      <c r="D62" s="4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6"/>
      <c r="AA62" s="21"/>
      <c r="AB62" s="21"/>
      <c r="AC62" s="45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6"/>
      <c r="AP62" s="21"/>
      <c r="AQ62" s="19"/>
    </row>
    <row r="63" spans="2:43" ht="13.5">
      <c r="B63" s="18"/>
      <c r="C63" s="21"/>
      <c r="D63" s="4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6"/>
      <c r="AA63" s="21"/>
      <c r="AB63" s="21"/>
      <c r="AC63" s="45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6"/>
      <c r="AP63" s="21"/>
      <c r="AQ63" s="19"/>
    </row>
    <row r="64" spans="2:43" ht="13.5">
      <c r="B64" s="18"/>
      <c r="C64" s="21"/>
      <c r="D64" s="4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6"/>
      <c r="AA64" s="21"/>
      <c r="AB64" s="21"/>
      <c r="AC64" s="45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6"/>
      <c r="AP64" s="21"/>
      <c r="AQ64" s="19"/>
    </row>
    <row r="65" spans="2:43" ht="13.5">
      <c r="B65" s="18"/>
      <c r="C65" s="21"/>
      <c r="D65" s="4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6"/>
      <c r="AA65" s="21"/>
      <c r="AB65" s="21"/>
      <c r="AC65" s="45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6"/>
      <c r="AP65" s="21"/>
      <c r="AQ65" s="19"/>
    </row>
    <row r="66" spans="2:43" ht="13.5">
      <c r="B66" s="18"/>
      <c r="C66" s="21"/>
      <c r="D66" s="4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6"/>
      <c r="AA66" s="21"/>
      <c r="AB66" s="21"/>
      <c r="AC66" s="45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6"/>
      <c r="AP66" s="21"/>
      <c r="AQ66" s="19"/>
    </row>
    <row r="67" spans="2:43" ht="13.5">
      <c r="B67" s="18"/>
      <c r="C67" s="21"/>
      <c r="D67" s="4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6"/>
      <c r="AA67" s="21"/>
      <c r="AB67" s="21"/>
      <c r="AC67" s="45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6"/>
      <c r="AP67" s="21"/>
      <c r="AQ67" s="19"/>
    </row>
    <row r="68" spans="2:43" ht="13.5">
      <c r="B68" s="18"/>
      <c r="C68" s="21"/>
      <c r="D68" s="4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6"/>
      <c r="AA68" s="21"/>
      <c r="AB68" s="21"/>
      <c r="AC68" s="45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6"/>
      <c r="AP68" s="21"/>
      <c r="AQ68" s="19"/>
    </row>
    <row r="69" spans="2:43" s="1" customFormat="1" ht="14.4">
      <c r="B69" s="28"/>
      <c r="C69" s="29"/>
      <c r="D69" s="47" t="s">
        <v>50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51</v>
      </c>
      <c r="S69" s="48"/>
      <c r="T69" s="48"/>
      <c r="U69" s="48"/>
      <c r="V69" s="48"/>
      <c r="W69" s="48"/>
      <c r="X69" s="48"/>
      <c r="Y69" s="48"/>
      <c r="Z69" s="50"/>
      <c r="AA69" s="29"/>
      <c r="AB69" s="29"/>
      <c r="AC69" s="47" t="s">
        <v>50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51</v>
      </c>
      <c r="AN69" s="48"/>
      <c r="AO69" s="50"/>
      <c r="AP69" s="29"/>
      <c r="AQ69" s="30"/>
    </row>
    <row r="70" spans="2:43" s="1" customFormat="1" ht="6.9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7" customHeight="1">
      <c r="B76" s="28"/>
      <c r="C76" s="111" t="s">
        <v>54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30"/>
    </row>
    <row r="77" spans="2:43" s="3" customFormat="1" ht="14.4" customHeight="1">
      <c r="B77" s="57"/>
      <c r="C77" s="25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17-SO006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7" customHeight="1">
      <c r="B78" s="60"/>
      <c r="C78" s="61" t="s">
        <v>17</v>
      </c>
      <c r="D78" s="62"/>
      <c r="E78" s="62"/>
      <c r="F78" s="62"/>
      <c r="G78" s="62"/>
      <c r="H78" s="62"/>
      <c r="I78" s="62"/>
      <c r="J78" s="62"/>
      <c r="K78" s="62"/>
      <c r="L78" s="125" t="str">
        <f>K6</f>
        <v>Modernizace střediska praktického vyučování v Chlumci nad Cidlinou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62"/>
      <c r="AQ78" s="63"/>
    </row>
    <row r="79" spans="2:43" s="1" customFormat="1" ht="6.9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3.5">
      <c r="B80" s="28"/>
      <c r="C80" s="25" t="s">
        <v>21</v>
      </c>
      <c r="D80" s="29"/>
      <c r="E80" s="29"/>
      <c r="F80" s="29"/>
      <c r="G80" s="29"/>
      <c r="H80" s="29"/>
      <c r="I80" s="29"/>
      <c r="J80" s="29"/>
      <c r="K80" s="29"/>
      <c r="L80" s="64" t="str">
        <f>IF(K8="","",K8)</f>
        <v>Chlumec nad Cidlinou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23</v>
      </c>
      <c r="AJ80" s="29"/>
      <c r="AK80" s="29"/>
      <c r="AL80" s="29"/>
      <c r="AM80" s="65"/>
      <c r="AN80" s="151">
        <f>+AN8</f>
        <v>0</v>
      </c>
      <c r="AO80" s="29"/>
      <c r="AP80" s="29"/>
      <c r="AQ80" s="30"/>
    </row>
    <row r="81" spans="2:43" s="1" customFormat="1" ht="6.9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3.5">
      <c r="B82" s="28"/>
      <c r="C82" s="25" t="s">
        <v>24</v>
      </c>
      <c r="D82" s="29"/>
      <c r="E82" s="29"/>
      <c r="F82" s="29"/>
      <c r="G82" s="29"/>
      <c r="H82" s="29"/>
      <c r="I82" s="29"/>
      <c r="J82" s="29"/>
      <c r="K82" s="29"/>
      <c r="L82" s="58" t="str">
        <f>IF(E11="","",E11)</f>
        <v>Královéhradecký kraj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29</v>
      </c>
      <c r="AJ82" s="29"/>
      <c r="AK82" s="29"/>
      <c r="AL82" s="29"/>
      <c r="AM82" s="127" t="str">
        <f>IF(E17="","",E17)</f>
        <v>PROMED Brno spol.s.r.o</v>
      </c>
      <c r="AN82" s="127"/>
      <c r="AO82" s="127"/>
      <c r="AP82" s="127"/>
      <c r="AQ82" s="30"/>
      <c r="AS82" s="140" t="s">
        <v>55</v>
      </c>
      <c r="AT82" s="141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3.5">
      <c r="B83" s="28"/>
      <c r="C83" s="25" t="s">
        <v>28</v>
      </c>
      <c r="D83" s="29"/>
      <c r="E83" s="29"/>
      <c r="F83" s="29"/>
      <c r="G83" s="29"/>
      <c r="H83" s="29"/>
      <c r="I83" s="29"/>
      <c r="J83" s="29"/>
      <c r="K83" s="29"/>
      <c r="L83" s="58">
        <f>+E14</f>
        <v>0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32</v>
      </c>
      <c r="AJ83" s="29"/>
      <c r="AK83" s="29"/>
      <c r="AL83" s="29"/>
      <c r="AM83" s="127" t="str">
        <f>IF(E20="","",E20)</f>
        <v xml:space="preserve"> </v>
      </c>
      <c r="AN83" s="127"/>
      <c r="AO83" s="127"/>
      <c r="AP83" s="127"/>
      <c r="AQ83" s="30"/>
      <c r="AS83" s="142"/>
      <c r="AT83" s="143"/>
      <c r="AU83" s="29"/>
      <c r="AV83" s="29"/>
      <c r="AW83" s="29"/>
      <c r="AX83" s="29"/>
      <c r="AY83" s="29"/>
      <c r="AZ83" s="29"/>
      <c r="BA83" s="29"/>
      <c r="BB83" s="29"/>
      <c r="BC83" s="29"/>
      <c r="BD83" s="66"/>
    </row>
    <row r="84" spans="2:56" s="1" customFormat="1" ht="10.8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142"/>
      <c r="AT84" s="143"/>
      <c r="AU84" s="29"/>
      <c r="AV84" s="29"/>
      <c r="AW84" s="29"/>
      <c r="AX84" s="29"/>
      <c r="AY84" s="29"/>
      <c r="AZ84" s="29"/>
      <c r="BA84" s="29"/>
      <c r="BB84" s="29"/>
      <c r="BC84" s="29"/>
      <c r="BD84" s="66"/>
    </row>
    <row r="85" spans="2:56" s="1" customFormat="1" ht="29.3" customHeight="1">
      <c r="B85" s="28"/>
      <c r="C85" s="117" t="s">
        <v>56</v>
      </c>
      <c r="D85" s="118"/>
      <c r="E85" s="118"/>
      <c r="F85" s="118"/>
      <c r="G85" s="118"/>
      <c r="H85" s="67"/>
      <c r="I85" s="119" t="s">
        <v>57</v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9" t="s">
        <v>58</v>
      </c>
      <c r="AH85" s="118"/>
      <c r="AI85" s="118"/>
      <c r="AJ85" s="118"/>
      <c r="AK85" s="118"/>
      <c r="AL85" s="118"/>
      <c r="AM85" s="118"/>
      <c r="AN85" s="119" t="s">
        <v>59</v>
      </c>
      <c r="AO85" s="118"/>
      <c r="AP85" s="120"/>
      <c r="AQ85" s="30"/>
      <c r="AS85" s="68" t="s">
        <v>60</v>
      </c>
      <c r="AT85" s="69" t="s">
        <v>61</v>
      </c>
      <c r="AU85" s="69" t="s">
        <v>62</v>
      </c>
      <c r="AV85" s="69" t="s">
        <v>63</v>
      </c>
      <c r="AW85" s="69" t="s">
        <v>64</v>
      </c>
      <c r="AX85" s="69" t="s">
        <v>65</v>
      </c>
      <c r="AY85" s="69" t="s">
        <v>66</v>
      </c>
      <c r="AZ85" s="69" t="s">
        <v>67</v>
      </c>
      <c r="BA85" s="69" t="s">
        <v>68</v>
      </c>
      <c r="BB85" s="69" t="s">
        <v>69</v>
      </c>
      <c r="BC85" s="69" t="s">
        <v>70</v>
      </c>
      <c r="BD85" s="70" t="s">
        <v>71</v>
      </c>
    </row>
    <row r="86" spans="2:56" s="1" customFormat="1" ht="10.8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4" customHeight="1">
      <c r="B87" s="60"/>
      <c r="C87" s="72" t="s">
        <v>72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35">
        <f>ROUND(AG88,2)</f>
        <v>0</v>
      </c>
      <c r="AH87" s="135"/>
      <c r="AI87" s="135"/>
      <c r="AJ87" s="135"/>
      <c r="AK87" s="135"/>
      <c r="AL87" s="135"/>
      <c r="AM87" s="135"/>
      <c r="AN87" s="136">
        <f aca="true" t="shared" si="0" ref="AN87:AN89">SUM(AG87,AT87)</f>
        <v>0</v>
      </c>
      <c r="AO87" s="136"/>
      <c r="AP87" s="136"/>
      <c r="AQ87" s="63"/>
      <c r="AS87" s="74">
        <f>ROUND(AS88,2)</f>
        <v>0</v>
      </c>
      <c r="AT87" s="75">
        <f>ROUND(SUM(AV87:AW87),2)</f>
        <v>0</v>
      </c>
      <c r="AU87" s="76">
        <f>ROUND(AU88,5)</f>
        <v>0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73</v>
      </c>
      <c r="BT87" s="78" t="s">
        <v>74</v>
      </c>
      <c r="BU87" s="79" t="s">
        <v>75</v>
      </c>
      <c r="BV87" s="78" t="s">
        <v>76</v>
      </c>
      <c r="BW87" s="78" t="s">
        <v>77</v>
      </c>
      <c r="BX87" s="78" t="s">
        <v>78</v>
      </c>
    </row>
    <row r="88" spans="2:76" s="5" customFormat="1" ht="35.05" customHeight="1">
      <c r="B88" s="80"/>
      <c r="C88" s="81"/>
      <c r="D88" s="129" t="s">
        <v>79</v>
      </c>
      <c r="E88" s="129"/>
      <c r="F88" s="129"/>
      <c r="G88" s="129"/>
      <c r="H88" s="129"/>
      <c r="I88" s="82"/>
      <c r="J88" s="129" t="s">
        <v>142</v>
      </c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39">
        <f>ROUND(SUM(AG89:AG89),2)</f>
        <v>0</v>
      </c>
      <c r="AH88" s="138"/>
      <c r="AI88" s="138"/>
      <c r="AJ88" s="138"/>
      <c r="AK88" s="138"/>
      <c r="AL88" s="138"/>
      <c r="AM88" s="138"/>
      <c r="AN88" s="137">
        <f t="shared" si="0"/>
        <v>0</v>
      </c>
      <c r="AO88" s="138"/>
      <c r="AP88" s="138"/>
      <c r="AQ88" s="83"/>
      <c r="AS88" s="84">
        <f>ROUND(SUM(AS89:AS89),2)</f>
        <v>0</v>
      </c>
      <c r="AT88" s="85">
        <f aca="true" t="shared" si="1" ref="AT88:AT89">ROUND(SUM(AV88:AW88),2)</f>
        <v>0</v>
      </c>
      <c r="AU88" s="86">
        <v>0</v>
      </c>
      <c r="AV88" s="85">
        <f>ROUND(AZ88*L31,2)</f>
        <v>0</v>
      </c>
      <c r="AW88" s="85">
        <f>ROUND(BA88*L32,2)</f>
        <v>0</v>
      </c>
      <c r="AX88" s="85">
        <f>ROUND(BB88*L31,2)</f>
        <v>0</v>
      </c>
      <c r="AY88" s="85">
        <f>ROUND(BC88*L32,2)</f>
        <v>0</v>
      </c>
      <c r="AZ88" s="85">
        <f>ROUND(SUM(AZ89:AZ89),2)</f>
        <v>0</v>
      </c>
      <c r="BA88" s="85">
        <f>ROUND(SUM(BA89:BA89),2)</f>
        <v>0</v>
      </c>
      <c r="BB88" s="85">
        <f>ROUND(SUM(BB89:BB89),2)</f>
        <v>0</v>
      </c>
      <c r="BC88" s="85">
        <f>ROUND(SUM(BC89:BC89),2)</f>
        <v>0</v>
      </c>
      <c r="BD88" s="87">
        <f>ROUND(SUM(BD89:BD89),2)</f>
        <v>0</v>
      </c>
      <c r="BG88" s="102"/>
      <c r="BS88" s="88" t="s">
        <v>73</v>
      </c>
      <c r="BT88" s="88" t="s">
        <v>80</v>
      </c>
      <c r="BU88" s="88" t="s">
        <v>75</v>
      </c>
      <c r="BV88" s="88" t="s">
        <v>76</v>
      </c>
      <c r="BW88" s="88" t="s">
        <v>81</v>
      </c>
      <c r="BX88" s="88" t="s">
        <v>77</v>
      </c>
    </row>
    <row r="89" spans="1:76" s="6" customFormat="1" ht="35.05" customHeight="1">
      <c r="A89" s="89" t="s">
        <v>82</v>
      </c>
      <c r="B89" s="90"/>
      <c r="C89" s="91"/>
      <c r="D89" s="91"/>
      <c r="E89" s="132" t="s">
        <v>144</v>
      </c>
      <c r="F89" s="132"/>
      <c r="G89" s="132"/>
      <c r="H89" s="132"/>
      <c r="I89" s="132"/>
      <c r="J89" s="91"/>
      <c r="K89" s="132" t="s">
        <v>143</v>
      </c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0">
        <f>'Vybavení (IT)'!M31</f>
        <v>0</v>
      </c>
      <c r="AH89" s="131"/>
      <c r="AI89" s="131"/>
      <c r="AJ89" s="131"/>
      <c r="AK89" s="131"/>
      <c r="AL89" s="131"/>
      <c r="AM89" s="131"/>
      <c r="AN89" s="130">
        <f t="shared" si="0"/>
        <v>0</v>
      </c>
      <c r="AO89" s="131"/>
      <c r="AP89" s="131"/>
      <c r="AQ89" s="92"/>
      <c r="AS89" s="93">
        <f>'Vybavení (IT)'!M29</f>
        <v>0</v>
      </c>
      <c r="AT89" s="94">
        <f t="shared" si="1"/>
        <v>0</v>
      </c>
      <c r="AU89" s="95">
        <v>0</v>
      </c>
      <c r="AV89" s="94">
        <f>'Vybavení (IT)'!M33</f>
        <v>0</v>
      </c>
      <c r="AW89" s="94">
        <f>'Vybavení (IT)'!M34</f>
        <v>0</v>
      </c>
      <c r="AX89" s="94">
        <f>'Vybavení (IT)'!M35</f>
        <v>0</v>
      </c>
      <c r="AY89" s="94">
        <f>'Vybavení (IT)'!M36</f>
        <v>0</v>
      </c>
      <c r="AZ89" s="94">
        <f>'Vybavení (IT)'!H33</f>
        <v>0</v>
      </c>
      <c r="BA89" s="94">
        <f>'Vybavení (IT)'!H34</f>
        <v>0</v>
      </c>
      <c r="BB89" s="94">
        <f>'Vybavení (IT)'!H35</f>
        <v>0</v>
      </c>
      <c r="BC89" s="94">
        <f>'Vybavení (IT)'!H36</f>
        <v>0</v>
      </c>
      <c r="BD89" s="96">
        <f>'Vybavení (IT)'!H37</f>
        <v>0</v>
      </c>
      <c r="BG89" s="103"/>
      <c r="BT89" s="97" t="s">
        <v>83</v>
      </c>
      <c r="BV89" s="97" t="s">
        <v>76</v>
      </c>
      <c r="BW89" s="97" t="s">
        <v>84</v>
      </c>
      <c r="BX89" s="97" t="s">
        <v>81</v>
      </c>
    </row>
    <row r="90" spans="2:59" ht="13.5">
      <c r="B90" s="1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9"/>
      <c r="BG90" s="105"/>
    </row>
    <row r="91" spans="2:59" s="1" customFormat="1" ht="30" customHeight="1">
      <c r="B91" s="28"/>
      <c r="C91" s="72" t="s">
        <v>85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136">
        <v>0</v>
      </c>
      <c r="AH91" s="136"/>
      <c r="AI91" s="136"/>
      <c r="AJ91" s="136"/>
      <c r="AK91" s="136"/>
      <c r="AL91" s="136"/>
      <c r="AM91" s="136"/>
      <c r="AN91" s="136">
        <v>0</v>
      </c>
      <c r="AO91" s="136"/>
      <c r="AP91" s="136"/>
      <c r="AQ91" s="30"/>
      <c r="AS91" s="68" t="s">
        <v>86</v>
      </c>
      <c r="AT91" s="69" t="s">
        <v>87</v>
      </c>
      <c r="AU91" s="69" t="s">
        <v>38</v>
      </c>
      <c r="AV91" s="70" t="s">
        <v>61</v>
      </c>
      <c r="BG91" s="104"/>
    </row>
    <row r="92" spans="2:48" s="1" customFormat="1" ht="10.8" customHeight="1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30"/>
      <c r="AS92" s="98"/>
      <c r="AT92" s="48"/>
      <c r="AU92" s="48"/>
      <c r="AV92" s="50"/>
    </row>
    <row r="93" spans="2:43" s="1" customFormat="1" ht="30" customHeight="1">
      <c r="B93" s="28"/>
      <c r="C93" s="99" t="s">
        <v>88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28">
        <f>ROUND(AG87+AG91,2)</f>
        <v>0</v>
      </c>
      <c r="AH93" s="128"/>
      <c r="AI93" s="128"/>
      <c r="AJ93" s="128"/>
      <c r="AK93" s="128"/>
      <c r="AL93" s="128"/>
      <c r="AM93" s="128"/>
      <c r="AN93" s="128">
        <f>AN87+AN91</f>
        <v>0</v>
      </c>
      <c r="AO93" s="128"/>
      <c r="AP93" s="128"/>
      <c r="AQ93" s="30"/>
    </row>
    <row r="94" spans="2:43" s="1" customFormat="1" ht="6.9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sheetProtection algorithmName="SHA-512" hashValue="a4HSzAUKQxmpUXtSBfQyJhaaJHOaCMBFZm6jdV2L5KxvbJHiByMcDwrBBgYrHbWlW2So7nIXYmkccUXNsj1IAw==" saltValue="EEtT5EHfwopoaeK9Gf9Grw==" spinCount="100000" sheet="1" objects="1" scenarios="1"/>
  <protectedRanges>
    <protectedRange sqref="E14 AN8 AN13 AN14" name="Oblast1"/>
  </protectedRanges>
  <mergeCells count="49">
    <mergeCell ref="AR2:BE2"/>
    <mergeCell ref="AG87:AM87"/>
    <mergeCell ref="AN87:AP87"/>
    <mergeCell ref="AG91:AM91"/>
    <mergeCell ref="AN91:AP91"/>
    <mergeCell ref="AN88:AP88"/>
    <mergeCell ref="AG88:AM88"/>
    <mergeCell ref="AS82:AT84"/>
    <mergeCell ref="AM83:AP83"/>
    <mergeCell ref="AK26:AO26"/>
    <mergeCell ref="AK27:AO27"/>
    <mergeCell ref="AK29:AO29"/>
    <mergeCell ref="AG93:AM93"/>
    <mergeCell ref="AN93:AP93"/>
    <mergeCell ref="D88:H88"/>
    <mergeCell ref="J88:AF88"/>
    <mergeCell ref="AN89:AP89"/>
    <mergeCell ref="AG89:AM89"/>
    <mergeCell ref="E89:I89"/>
    <mergeCell ref="K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9" location="'17-SO006-01.1 - D.1.1 Arc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33"/>
  <sheetViews>
    <sheetView showGridLines="0" tabSelected="1" workbookViewId="0" topLeftCell="A1">
      <pane ySplit="1" topLeftCell="A104" activePane="bottomLeft" state="frozen"/>
      <selection pane="bottomLeft" activeCell="L114" sqref="L114:M114"/>
    </sheetView>
  </sheetViews>
  <sheetFormatPr defaultColWidth="9.33203125" defaultRowHeight="13.5"/>
  <cols>
    <col min="1" max="1" width="8.33203125" style="152" customWidth="1"/>
    <col min="2" max="2" width="1.66796875" style="152" customWidth="1"/>
    <col min="3" max="3" width="4.16015625" style="152" customWidth="1"/>
    <col min="4" max="4" width="4.33203125" style="152" customWidth="1"/>
    <col min="5" max="5" width="17.16015625" style="152" customWidth="1"/>
    <col min="6" max="7" width="11.16015625" style="152" customWidth="1"/>
    <col min="8" max="8" width="12.5" style="152" customWidth="1"/>
    <col min="9" max="9" width="7" style="152" customWidth="1"/>
    <col min="10" max="10" width="5.16015625" style="152" customWidth="1"/>
    <col min="11" max="11" width="11.5" style="152" customWidth="1"/>
    <col min="12" max="12" width="12" style="152" customWidth="1"/>
    <col min="13" max="14" width="6" style="152" customWidth="1"/>
    <col min="15" max="15" width="2" style="152" customWidth="1"/>
    <col min="16" max="16" width="12.5" style="152" customWidth="1"/>
    <col min="17" max="17" width="4.16015625" style="152" customWidth="1"/>
    <col min="18" max="18" width="15.83203125" style="152" customWidth="1"/>
    <col min="19" max="19" width="1.66796875" style="152" customWidth="1"/>
    <col min="20" max="20" width="8.16015625" style="152" customWidth="1"/>
    <col min="21" max="21" width="29.66015625" style="152" hidden="1" customWidth="1"/>
    <col min="22" max="22" width="16.33203125" style="152" hidden="1" customWidth="1"/>
    <col min="23" max="23" width="12.33203125" style="152" hidden="1" customWidth="1"/>
    <col min="24" max="24" width="16.33203125" style="152" hidden="1" customWidth="1"/>
    <col min="25" max="25" width="12.16015625" style="152" hidden="1" customWidth="1"/>
    <col min="26" max="26" width="15" style="152" hidden="1" customWidth="1"/>
    <col min="27" max="27" width="11" style="152" hidden="1" customWidth="1"/>
    <col min="28" max="28" width="15" style="152" hidden="1" customWidth="1"/>
    <col min="29" max="29" width="16.33203125" style="152" hidden="1" customWidth="1"/>
    <col min="30" max="30" width="11" style="152" customWidth="1"/>
    <col min="31" max="31" width="15" style="152" hidden="1" customWidth="1"/>
    <col min="32" max="32" width="16.33203125" style="152" hidden="1" customWidth="1"/>
    <col min="33" max="63" width="9.33203125" style="152" hidden="1" customWidth="1"/>
    <col min="64" max="64" width="15.5" style="152" hidden="1" customWidth="1"/>
    <col min="65" max="67" width="9.33203125" style="152" hidden="1" customWidth="1"/>
    <col min="68" max="16384" width="9.33203125" style="152" customWidth="1"/>
  </cols>
  <sheetData>
    <row r="1" spans="1:67" ht="21.8" customHeight="1">
      <c r="A1" s="101"/>
      <c r="B1" s="8"/>
      <c r="C1" s="8"/>
      <c r="D1" s="9" t="s">
        <v>1</v>
      </c>
      <c r="E1" s="8"/>
      <c r="F1" s="10" t="s">
        <v>89</v>
      </c>
      <c r="G1" s="10"/>
      <c r="H1" s="147" t="s">
        <v>90</v>
      </c>
      <c r="I1" s="147"/>
      <c r="J1" s="147"/>
      <c r="K1" s="147"/>
      <c r="L1" s="10" t="s">
        <v>91</v>
      </c>
      <c r="M1" s="8"/>
      <c r="N1" s="8"/>
      <c r="O1" s="9" t="s">
        <v>92</v>
      </c>
      <c r="P1" s="8"/>
      <c r="Q1" s="8"/>
      <c r="R1" s="8"/>
      <c r="S1" s="8"/>
      <c r="T1" s="10" t="s">
        <v>93</v>
      </c>
      <c r="U1" s="10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</row>
    <row r="2" spans="3:47" ht="37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  <c r="T2" s="156" t="s">
        <v>8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U2" s="158" t="s">
        <v>84</v>
      </c>
    </row>
    <row r="3" spans="2:47" ht="6.9" customHeight="1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AU3" s="158" t="s">
        <v>83</v>
      </c>
    </row>
    <row r="4" spans="2:47" ht="37" customHeight="1">
      <c r="B4" s="162"/>
      <c r="C4" s="163" t="s">
        <v>94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6"/>
      <c r="U4" s="167" t="s">
        <v>13</v>
      </c>
      <c r="AU4" s="158" t="s">
        <v>6</v>
      </c>
    </row>
    <row r="5" spans="2:19" ht="6.9" customHeight="1">
      <c r="B5" s="162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6"/>
    </row>
    <row r="6" spans="2:19" ht="25.4" customHeight="1">
      <c r="B6" s="162"/>
      <c r="C6" s="168"/>
      <c r="D6" s="169" t="s">
        <v>17</v>
      </c>
      <c r="E6" s="168"/>
      <c r="F6" s="170" t="str">
        <f>'Rekapitulace stavby'!K6</f>
        <v>Modernizace střediska praktického vyučování v Chlumci nad Cidlinou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68"/>
      <c r="R6" s="168"/>
      <c r="S6" s="166"/>
    </row>
    <row r="7" spans="2:19" ht="25.4" customHeight="1">
      <c r="B7" s="162"/>
      <c r="C7" s="168"/>
      <c r="D7" s="169" t="s">
        <v>95</v>
      </c>
      <c r="E7" s="168"/>
      <c r="F7" s="170" t="s">
        <v>140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68"/>
      <c r="R7" s="168"/>
      <c r="S7" s="166"/>
    </row>
    <row r="8" spans="2:19" s="173" customFormat="1" ht="25.05" customHeight="1">
      <c r="B8" s="174"/>
      <c r="C8" s="175"/>
      <c r="D8" s="176" t="s">
        <v>96</v>
      </c>
      <c r="E8" s="175"/>
      <c r="F8" s="177" t="s">
        <v>141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5"/>
      <c r="R8" s="175"/>
      <c r="S8" s="179"/>
    </row>
    <row r="9" spans="2:19" s="173" customFormat="1" ht="14.4" customHeight="1">
      <c r="B9" s="174"/>
      <c r="C9" s="175"/>
      <c r="D9" s="169" t="s">
        <v>19</v>
      </c>
      <c r="E9" s="175"/>
      <c r="F9" s="180" t="s">
        <v>5</v>
      </c>
      <c r="G9" s="175"/>
      <c r="H9" s="175"/>
      <c r="I9" s="175"/>
      <c r="J9" s="175"/>
      <c r="K9" s="175"/>
      <c r="L9" s="175"/>
      <c r="M9" s="169" t="s">
        <v>20</v>
      </c>
      <c r="N9" s="175"/>
      <c r="O9" s="180" t="s">
        <v>5</v>
      </c>
      <c r="P9" s="175"/>
      <c r="Q9" s="175"/>
      <c r="R9" s="175"/>
      <c r="S9" s="179"/>
    </row>
    <row r="10" spans="2:19" s="173" customFormat="1" ht="14.4" customHeight="1">
      <c r="B10" s="174"/>
      <c r="C10" s="175"/>
      <c r="D10" s="169" t="s">
        <v>21</v>
      </c>
      <c r="E10" s="175"/>
      <c r="F10" s="180" t="s">
        <v>22</v>
      </c>
      <c r="G10" s="175"/>
      <c r="H10" s="175"/>
      <c r="I10" s="175"/>
      <c r="J10" s="175"/>
      <c r="K10" s="175"/>
      <c r="L10" s="175"/>
      <c r="M10" s="169" t="s">
        <v>23</v>
      </c>
      <c r="N10" s="175"/>
      <c r="O10" s="181">
        <f>'Rekapitulace stavby'!AN8</f>
        <v>0</v>
      </c>
      <c r="P10" s="181"/>
      <c r="Q10" s="175"/>
      <c r="R10" s="175"/>
      <c r="S10" s="179"/>
    </row>
    <row r="11" spans="2:19" s="173" customFormat="1" ht="10.8" customHeight="1"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9"/>
    </row>
    <row r="12" spans="2:19" s="173" customFormat="1" ht="14.4" customHeight="1">
      <c r="B12" s="174"/>
      <c r="C12" s="175"/>
      <c r="D12" s="169" t="s">
        <v>24</v>
      </c>
      <c r="E12" s="175"/>
      <c r="F12" s="175"/>
      <c r="G12" s="175"/>
      <c r="H12" s="175"/>
      <c r="I12" s="175"/>
      <c r="J12" s="175"/>
      <c r="K12" s="175"/>
      <c r="L12" s="175"/>
      <c r="M12" s="169" t="s">
        <v>25</v>
      </c>
      <c r="N12" s="175"/>
      <c r="O12" s="182" t="s">
        <v>5</v>
      </c>
      <c r="P12" s="182"/>
      <c r="Q12" s="175"/>
      <c r="R12" s="175"/>
      <c r="S12" s="179"/>
    </row>
    <row r="13" spans="2:19" s="173" customFormat="1" ht="18" customHeight="1">
      <c r="B13" s="174"/>
      <c r="C13" s="175"/>
      <c r="D13" s="175"/>
      <c r="E13" s="180" t="s">
        <v>26</v>
      </c>
      <c r="F13" s="175"/>
      <c r="G13" s="175"/>
      <c r="H13" s="175"/>
      <c r="I13" s="175"/>
      <c r="J13" s="175"/>
      <c r="K13" s="175"/>
      <c r="L13" s="175"/>
      <c r="M13" s="169" t="s">
        <v>27</v>
      </c>
      <c r="N13" s="175"/>
      <c r="O13" s="182" t="s">
        <v>5</v>
      </c>
      <c r="P13" s="182"/>
      <c r="Q13" s="175"/>
      <c r="R13" s="175"/>
      <c r="S13" s="179"/>
    </row>
    <row r="14" spans="2:19" s="173" customFormat="1" ht="6.9" customHeight="1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9"/>
    </row>
    <row r="15" spans="2:19" s="173" customFormat="1" ht="14.4" customHeight="1">
      <c r="B15" s="174"/>
      <c r="C15" s="175"/>
      <c r="D15" s="169" t="s">
        <v>28</v>
      </c>
      <c r="E15" s="175"/>
      <c r="F15" s="175"/>
      <c r="G15" s="175"/>
      <c r="H15" s="175"/>
      <c r="I15" s="175"/>
      <c r="J15" s="175"/>
      <c r="K15" s="175"/>
      <c r="L15" s="175"/>
      <c r="M15" s="169" t="s">
        <v>25</v>
      </c>
      <c r="N15" s="175"/>
      <c r="O15" s="182" t="str">
        <f>+'Rekapitulace stavby'!AN13</f>
        <v/>
      </c>
      <c r="P15" s="182"/>
      <c r="Q15" s="175"/>
      <c r="R15" s="175"/>
      <c r="S15" s="179"/>
    </row>
    <row r="16" spans="2:19" s="173" customFormat="1" ht="18" customHeight="1">
      <c r="B16" s="174"/>
      <c r="C16" s="175"/>
      <c r="D16" s="175"/>
      <c r="E16" s="180">
        <f>+'Rekapitulace stavby'!E14</f>
        <v>0</v>
      </c>
      <c r="F16" s="175"/>
      <c r="G16" s="175"/>
      <c r="H16" s="175"/>
      <c r="I16" s="175"/>
      <c r="J16" s="175"/>
      <c r="K16" s="175"/>
      <c r="L16" s="175"/>
      <c r="M16" s="169" t="s">
        <v>27</v>
      </c>
      <c r="N16" s="175"/>
      <c r="O16" s="182" t="str">
        <f>+'Rekapitulace stavby'!AN14</f>
        <v/>
      </c>
      <c r="P16" s="182"/>
      <c r="Q16" s="175"/>
      <c r="R16" s="175"/>
      <c r="S16" s="179"/>
    </row>
    <row r="17" spans="2:19" s="173" customFormat="1" ht="6.9" customHeight="1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9"/>
    </row>
    <row r="18" spans="2:19" s="173" customFormat="1" ht="14.4" customHeight="1">
      <c r="B18" s="174"/>
      <c r="C18" s="175"/>
      <c r="D18" s="169" t="s">
        <v>29</v>
      </c>
      <c r="E18" s="175"/>
      <c r="F18" s="175"/>
      <c r="G18" s="175"/>
      <c r="H18" s="175"/>
      <c r="I18" s="175"/>
      <c r="J18" s="175"/>
      <c r="K18" s="175"/>
      <c r="L18" s="175"/>
      <c r="M18" s="169" t="s">
        <v>25</v>
      </c>
      <c r="N18" s="175"/>
      <c r="O18" s="182" t="s">
        <v>5</v>
      </c>
      <c r="P18" s="182"/>
      <c r="Q18" s="175"/>
      <c r="R18" s="175"/>
      <c r="S18" s="179"/>
    </row>
    <row r="19" spans="2:19" s="173" customFormat="1" ht="18" customHeight="1">
      <c r="B19" s="174"/>
      <c r="C19" s="175"/>
      <c r="D19" s="175"/>
      <c r="E19" s="180" t="s">
        <v>30</v>
      </c>
      <c r="F19" s="175"/>
      <c r="G19" s="175"/>
      <c r="H19" s="175"/>
      <c r="I19" s="175"/>
      <c r="J19" s="175"/>
      <c r="K19" s="175"/>
      <c r="L19" s="175"/>
      <c r="M19" s="169" t="s">
        <v>27</v>
      </c>
      <c r="N19" s="175"/>
      <c r="O19" s="182" t="s">
        <v>5</v>
      </c>
      <c r="P19" s="182"/>
      <c r="Q19" s="175"/>
      <c r="R19" s="175"/>
      <c r="S19" s="179"/>
    </row>
    <row r="20" spans="2:19" s="173" customFormat="1" ht="6.9" customHeight="1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9"/>
    </row>
    <row r="21" spans="2:19" s="173" customFormat="1" ht="14.4" customHeight="1">
      <c r="B21" s="174"/>
      <c r="C21" s="175"/>
      <c r="D21" s="169" t="s">
        <v>32</v>
      </c>
      <c r="E21" s="175"/>
      <c r="F21" s="175"/>
      <c r="G21" s="175"/>
      <c r="H21" s="175"/>
      <c r="I21" s="175"/>
      <c r="J21" s="175"/>
      <c r="K21" s="175"/>
      <c r="L21" s="175"/>
      <c r="M21" s="169" t="s">
        <v>25</v>
      </c>
      <c r="N21" s="175"/>
      <c r="O21" s="182" t="str">
        <f>IF('Rekapitulace stavby'!AN19="","",'Rekapitulace stavby'!AN19)</f>
        <v/>
      </c>
      <c r="P21" s="182"/>
      <c r="Q21" s="175"/>
      <c r="R21" s="175"/>
      <c r="S21" s="179"/>
    </row>
    <row r="22" spans="2:19" s="173" customFormat="1" ht="15.05" customHeight="1">
      <c r="B22" s="174"/>
      <c r="C22" s="175"/>
      <c r="D22" s="175"/>
      <c r="E22" s="180" t="str">
        <f>IF('Rekapitulace stavby'!E20="","",'Rekapitulace stavby'!E20)</f>
        <v xml:space="preserve"> </v>
      </c>
      <c r="F22" s="175"/>
      <c r="G22" s="175"/>
      <c r="H22" s="175"/>
      <c r="I22" s="175"/>
      <c r="J22" s="175"/>
      <c r="K22" s="175"/>
      <c r="L22" s="175"/>
      <c r="M22" s="169" t="s">
        <v>27</v>
      </c>
      <c r="N22" s="175"/>
      <c r="O22" s="182" t="str">
        <f>IF('Rekapitulace stavby'!AN20="","",'Rekapitulace stavby'!AN20)</f>
        <v/>
      </c>
      <c r="P22" s="182"/>
      <c r="Q22" s="175"/>
      <c r="R22" s="175"/>
      <c r="S22" s="179"/>
    </row>
    <row r="23" spans="2:19" s="173" customFormat="1" ht="6.9" customHeight="1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9"/>
    </row>
    <row r="24" spans="2:19" s="173" customFormat="1" ht="14.4" customHeight="1">
      <c r="B24" s="174"/>
      <c r="C24" s="175"/>
      <c r="D24" s="169" t="s">
        <v>34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9"/>
    </row>
    <row r="25" spans="2:19" s="173" customFormat="1" ht="90" customHeight="1">
      <c r="B25" s="174"/>
      <c r="C25" s="175"/>
      <c r="D25" s="175"/>
      <c r="E25" s="183" t="s">
        <v>147</v>
      </c>
      <c r="F25" s="183"/>
      <c r="G25" s="183"/>
      <c r="H25" s="183"/>
      <c r="I25" s="183"/>
      <c r="J25" s="183"/>
      <c r="K25" s="183"/>
      <c r="L25" s="183"/>
      <c r="M25" s="175"/>
      <c r="N25" s="175"/>
      <c r="O25" s="175"/>
      <c r="P25" s="175"/>
      <c r="Q25" s="175"/>
      <c r="R25" s="175"/>
      <c r="S25" s="179"/>
    </row>
    <row r="26" spans="2:19" s="173" customFormat="1" ht="6.9" customHeight="1"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9"/>
    </row>
    <row r="27" spans="2:19" s="173" customFormat="1" ht="6.9" customHeight="1">
      <c r="B27" s="174"/>
      <c r="C27" s="17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75"/>
      <c r="R27" s="175"/>
      <c r="S27" s="179"/>
    </row>
    <row r="28" spans="2:19" s="173" customFormat="1" ht="14.4" customHeight="1">
      <c r="B28" s="174"/>
      <c r="C28" s="175"/>
      <c r="D28" s="185" t="s">
        <v>97</v>
      </c>
      <c r="E28" s="175"/>
      <c r="F28" s="175"/>
      <c r="G28" s="175"/>
      <c r="H28" s="175"/>
      <c r="I28" s="175"/>
      <c r="J28" s="175"/>
      <c r="K28" s="175"/>
      <c r="L28" s="175"/>
      <c r="M28" s="186">
        <f>N89</f>
        <v>0</v>
      </c>
      <c r="N28" s="186"/>
      <c r="O28" s="186"/>
      <c r="P28" s="186"/>
      <c r="Q28" s="175"/>
      <c r="R28" s="175"/>
      <c r="S28" s="179"/>
    </row>
    <row r="29" spans="2:19" s="173" customFormat="1" ht="14.4" customHeight="1">
      <c r="B29" s="174"/>
      <c r="C29" s="175"/>
      <c r="D29" s="187" t="s">
        <v>98</v>
      </c>
      <c r="E29" s="175"/>
      <c r="F29" s="175"/>
      <c r="G29" s="175"/>
      <c r="H29" s="175"/>
      <c r="I29" s="175"/>
      <c r="J29" s="175"/>
      <c r="K29" s="175"/>
      <c r="L29" s="175"/>
      <c r="M29" s="186">
        <f>N92</f>
        <v>0</v>
      </c>
      <c r="N29" s="186"/>
      <c r="O29" s="186"/>
      <c r="P29" s="186"/>
      <c r="Q29" s="175"/>
      <c r="R29" s="175"/>
      <c r="S29" s="179"/>
    </row>
    <row r="30" spans="2:19" s="173" customFormat="1" ht="6.9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9"/>
    </row>
    <row r="31" spans="2:19" s="173" customFormat="1" ht="25.4" customHeight="1">
      <c r="B31" s="174"/>
      <c r="C31" s="175"/>
      <c r="D31" s="188" t="s">
        <v>37</v>
      </c>
      <c r="E31" s="175"/>
      <c r="F31" s="175"/>
      <c r="G31" s="175"/>
      <c r="H31" s="175"/>
      <c r="I31" s="175"/>
      <c r="J31" s="175"/>
      <c r="K31" s="175"/>
      <c r="L31" s="175"/>
      <c r="M31" s="189">
        <f>ROUND(M28+M29,2)</f>
        <v>0</v>
      </c>
      <c r="N31" s="178"/>
      <c r="O31" s="178"/>
      <c r="P31" s="178"/>
      <c r="Q31" s="175"/>
      <c r="R31" s="175"/>
      <c r="S31" s="179"/>
    </row>
    <row r="32" spans="2:19" s="173" customFormat="1" ht="6.9" customHeight="1">
      <c r="B32" s="174"/>
      <c r="C32" s="175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75"/>
      <c r="R32" s="175"/>
      <c r="S32" s="179"/>
    </row>
    <row r="33" spans="2:19" s="173" customFormat="1" ht="14.4" customHeight="1">
      <c r="B33" s="174"/>
      <c r="C33" s="175"/>
      <c r="D33" s="190" t="s">
        <v>38</v>
      </c>
      <c r="E33" s="190" t="s">
        <v>39</v>
      </c>
      <c r="F33" s="191">
        <v>0.21</v>
      </c>
      <c r="G33" s="192" t="s">
        <v>40</v>
      </c>
      <c r="H33" s="193">
        <f>ROUND((SUM(BF92:BF93)+SUM(BF112:BF131)),2)</f>
        <v>0</v>
      </c>
      <c r="I33" s="178"/>
      <c r="J33" s="178"/>
      <c r="K33" s="175"/>
      <c r="L33" s="175"/>
      <c r="M33" s="193">
        <f>ROUND(ROUND((SUM(BF92:BF93)+SUM(BF112:BF131)),2)*F33,2)</f>
        <v>0</v>
      </c>
      <c r="N33" s="178"/>
      <c r="O33" s="178"/>
      <c r="P33" s="178"/>
      <c r="Q33" s="175"/>
      <c r="R33" s="175"/>
      <c r="S33" s="179"/>
    </row>
    <row r="34" spans="2:19" s="173" customFormat="1" ht="14.4" customHeight="1">
      <c r="B34" s="174"/>
      <c r="C34" s="175"/>
      <c r="D34" s="175"/>
      <c r="E34" s="190" t="s">
        <v>41</v>
      </c>
      <c r="F34" s="191">
        <v>0.15</v>
      </c>
      <c r="G34" s="192" t="s">
        <v>40</v>
      </c>
      <c r="H34" s="193">
        <f>ROUND((SUM(BG92:BG93)+SUM(BG112:BG131)),2)</f>
        <v>0</v>
      </c>
      <c r="I34" s="178"/>
      <c r="J34" s="178"/>
      <c r="K34" s="175"/>
      <c r="L34" s="175"/>
      <c r="M34" s="193">
        <f>ROUND(ROUND((SUM(BG92:BG93)+SUM(BG112:BG131)),2)*F34,2)</f>
        <v>0</v>
      </c>
      <c r="N34" s="178"/>
      <c r="O34" s="178"/>
      <c r="P34" s="178"/>
      <c r="Q34" s="175"/>
      <c r="R34" s="175"/>
      <c r="S34" s="179"/>
    </row>
    <row r="35" spans="2:19" s="173" customFormat="1" ht="14.4" customHeight="1" hidden="1">
      <c r="B35" s="174"/>
      <c r="C35" s="175"/>
      <c r="D35" s="175"/>
      <c r="E35" s="190" t="s">
        <v>42</v>
      </c>
      <c r="F35" s="191">
        <v>0.21</v>
      </c>
      <c r="G35" s="192" t="s">
        <v>40</v>
      </c>
      <c r="H35" s="193">
        <f>ROUND((SUM(BH92:BH93)+SUM(BH112:BH131)),2)</f>
        <v>0</v>
      </c>
      <c r="I35" s="178"/>
      <c r="J35" s="178"/>
      <c r="K35" s="175"/>
      <c r="L35" s="175"/>
      <c r="M35" s="193">
        <v>0</v>
      </c>
      <c r="N35" s="178"/>
      <c r="O35" s="178"/>
      <c r="P35" s="178"/>
      <c r="Q35" s="175"/>
      <c r="R35" s="175"/>
      <c r="S35" s="179"/>
    </row>
    <row r="36" spans="2:19" s="173" customFormat="1" ht="14.4" customHeight="1" hidden="1">
      <c r="B36" s="174"/>
      <c r="C36" s="175"/>
      <c r="D36" s="175"/>
      <c r="E36" s="190" t="s">
        <v>43</v>
      </c>
      <c r="F36" s="191">
        <v>0.15</v>
      </c>
      <c r="G36" s="192" t="s">
        <v>40</v>
      </c>
      <c r="H36" s="193">
        <f>ROUND((SUM(BI92:BI93)+SUM(BI112:BI131)),2)</f>
        <v>0</v>
      </c>
      <c r="I36" s="178"/>
      <c r="J36" s="178"/>
      <c r="K36" s="175"/>
      <c r="L36" s="175"/>
      <c r="M36" s="193">
        <v>0</v>
      </c>
      <c r="N36" s="178"/>
      <c r="O36" s="178"/>
      <c r="P36" s="178"/>
      <c r="Q36" s="175"/>
      <c r="R36" s="175"/>
      <c r="S36" s="179"/>
    </row>
    <row r="37" spans="2:19" s="173" customFormat="1" ht="14.4" customHeight="1" hidden="1">
      <c r="B37" s="174"/>
      <c r="C37" s="175"/>
      <c r="D37" s="175"/>
      <c r="E37" s="190" t="s">
        <v>44</v>
      </c>
      <c r="F37" s="191">
        <v>0</v>
      </c>
      <c r="G37" s="192" t="s">
        <v>40</v>
      </c>
      <c r="H37" s="193">
        <f>ROUND((SUM(BJ92:BJ93)+SUM(BJ112:BJ131)),2)</f>
        <v>0</v>
      </c>
      <c r="I37" s="178"/>
      <c r="J37" s="178"/>
      <c r="K37" s="175"/>
      <c r="L37" s="175"/>
      <c r="M37" s="193">
        <v>0</v>
      </c>
      <c r="N37" s="178"/>
      <c r="O37" s="178"/>
      <c r="P37" s="178"/>
      <c r="Q37" s="175"/>
      <c r="R37" s="175"/>
      <c r="S37" s="179"/>
    </row>
    <row r="38" spans="2:19" s="173" customFormat="1" ht="6.9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9"/>
    </row>
    <row r="39" spans="2:19" s="173" customFormat="1" ht="25.4" customHeight="1">
      <c r="B39" s="174"/>
      <c r="C39" s="194"/>
      <c r="D39" s="195" t="s">
        <v>45</v>
      </c>
      <c r="E39" s="196"/>
      <c r="F39" s="196"/>
      <c r="G39" s="197" t="s">
        <v>46</v>
      </c>
      <c r="H39" s="198" t="s">
        <v>47</v>
      </c>
      <c r="I39" s="196"/>
      <c r="J39" s="196"/>
      <c r="K39" s="196"/>
      <c r="L39" s="199">
        <f>SUM(M31:M37)</f>
        <v>0</v>
      </c>
      <c r="M39" s="199"/>
      <c r="N39" s="199"/>
      <c r="O39" s="199"/>
      <c r="P39" s="200"/>
      <c r="Q39" s="194"/>
      <c r="R39" s="194"/>
      <c r="S39" s="179"/>
    </row>
    <row r="40" spans="2:19" s="173" customFormat="1" ht="14.4" customHeight="1" hidden="1"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9"/>
    </row>
    <row r="41" spans="2:19" s="173" customFormat="1" ht="14.4" customHeight="1" hidden="1"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9"/>
    </row>
    <row r="42" spans="2:19" ht="13.5" hidden="1">
      <c r="B42" s="162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6"/>
    </row>
    <row r="43" spans="2:19" ht="13.5" hidden="1">
      <c r="B43" s="162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6"/>
    </row>
    <row r="44" spans="2:19" ht="13.5" hidden="1">
      <c r="B44" s="162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6"/>
    </row>
    <row r="45" spans="2:19" ht="13.5" hidden="1">
      <c r="B45" s="162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6"/>
    </row>
    <row r="46" spans="2:19" ht="13.5" hidden="1">
      <c r="B46" s="162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6"/>
    </row>
    <row r="47" spans="2:19" ht="13.5">
      <c r="B47" s="162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6"/>
    </row>
    <row r="48" spans="2:19" ht="13.5">
      <c r="B48" s="162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6"/>
    </row>
    <row r="49" spans="2:19" ht="13.5">
      <c r="B49" s="162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6"/>
    </row>
    <row r="50" spans="2:19" s="173" customFormat="1" ht="14.4">
      <c r="B50" s="174"/>
      <c r="C50" s="175"/>
      <c r="D50" s="201" t="s">
        <v>48</v>
      </c>
      <c r="E50" s="184"/>
      <c r="F50" s="184"/>
      <c r="G50" s="184"/>
      <c r="H50" s="202"/>
      <c r="I50" s="175"/>
      <c r="J50" s="201" t="s">
        <v>49</v>
      </c>
      <c r="K50" s="184"/>
      <c r="L50" s="184"/>
      <c r="M50" s="184"/>
      <c r="N50" s="184"/>
      <c r="O50" s="184"/>
      <c r="P50" s="202"/>
      <c r="Q50" s="175"/>
      <c r="R50" s="175"/>
      <c r="S50" s="179"/>
    </row>
    <row r="51" spans="2:19" ht="13.5">
      <c r="B51" s="162"/>
      <c r="C51" s="168"/>
      <c r="D51" s="203"/>
      <c r="E51" s="168"/>
      <c r="F51" s="168"/>
      <c r="G51" s="168"/>
      <c r="H51" s="204"/>
      <c r="I51" s="168"/>
      <c r="J51" s="203"/>
      <c r="K51" s="168"/>
      <c r="L51" s="168"/>
      <c r="M51" s="168"/>
      <c r="N51" s="168"/>
      <c r="O51" s="168"/>
      <c r="P51" s="204"/>
      <c r="Q51" s="168"/>
      <c r="R51" s="168"/>
      <c r="S51" s="166"/>
    </row>
    <row r="52" spans="2:19" ht="13.5">
      <c r="B52" s="162"/>
      <c r="C52" s="168"/>
      <c r="D52" s="203"/>
      <c r="E52" s="168"/>
      <c r="F52" s="168"/>
      <c r="G52" s="168"/>
      <c r="H52" s="204"/>
      <c r="I52" s="168"/>
      <c r="J52" s="203"/>
      <c r="K52" s="168"/>
      <c r="L52" s="168"/>
      <c r="M52" s="168"/>
      <c r="N52" s="168"/>
      <c r="O52" s="168"/>
      <c r="P52" s="204"/>
      <c r="Q52" s="168"/>
      <c r="R52" s="168"/>
      <c r="S52" s="166"/>
    </row>
    <row r="53" spans="2:19" ht="13.5">
      <c r="B53" s="162"/>
      <c r="C53" s="168"/>
      <c r="D53" s="203"/>
      <c r="E53" s="168"/>
      <c r="F53" s="168"/>
      <c r="G53" s="168"/>
      <c r="H53" s="204"/>
      <c r="I53" s="168"/>
      <c r="J53" s="203"/>
      <c r="K53" s="168"/>
      <c r="L53" s="168"/>
      <c r="M53" s="168"/>
      <c r="N53" s="168"/>
      <c r="O53" s="168"/>
      <c r="P53" s="204"/>
      <c r="Q53" s="168"/>
      <c r="R53" s="168"/>
      <c r="S53" s="166"/>
    </row>
    <row r="54" spans="2:19" ht="13.5">
      <c r="B54" s="162"/>
      <c r="C54" s="168"/>
      <c r="D54" s="203"/>
      <c r="E54" s="168"/>
      <c r="F54" s="168"/>
      <c r="G54" s="168"/>
      <c r="H54" s="204"/>
      <c r="I54" s="168"/>
      <c r="J54" s="203"/>
      <c r="K54" s="168"/>
      <c r="L54" s="168"/>
      <c r="M54" s="168"/>
      <c r="N54" s="168"/>
      <c r="O54" s="168"/>
      <c r="P54" s="204"/>
      <c r="Q54" s="168"/>
      <c r="R54" s="168"/>
      <c r="S54" s="166"/>
    </row>
    <row r="55" spans="2:19" ht="13.5">
      <c r="B55" s="162"/>
      <c r="C55" s="168"/>
      <c r="D55" s="203"/>
      <c r="E55" s="168"/>
      <c r="F55" s="168"/>
      <c r="G55" s="168"/>
      <c r="H55" s="204"/>
      <c r="I55" s="168"/>
      <c r="J55" s="203"/>
      <c r="K55" s="168"/>
      <c r="L55" s="168"/>
      <c r="M55" s="168"/>
      <c r="N55" s="168"/>
      <c r="O55" s="168"/>
      <c r="P55" s="204"/>
      <c r="Q55" s="168"/>
      <c r="R55" s="168"/>
      <c r="S55" s="166"/>
    </row>
    <row r="56" spans="2:19" ht="13.5">
      <c r="B56" s="162"/>
      <c r="C56" s="168"/>
      <c r="D56" s="203"/>
      <c r="E56" s="168"/>
      <c r="F56" s="168"/>
      <c r="G56" s="168"/>
      <c r="H56" s="204"/>
      <c r="I56" s="168"/>
      <c r="J56" s="203"/>
      <c r="K56" s="168"/>
      <c r="L56" s="168"/>
      <c r="M56" s="168"/>
      <c r="N56" s="168"/>
      <c r="O56" s="168"/>
      <c r="P56" s="204"/>
      <c r="Q56" s="168"/>
      <c r="R56" s="168"/>
      <c r="S56" s="166"/>
    </row>
    <row r="57" spans="2:19" ht="13.5">
      <c r="B57" s="162"/>
      <c r="C57" s="168"/>
      <c r="D57" s="203"/>
      <c r="E57" s="168"/>
      <c r="F57" s="168"/>
      <c r="G57" s="168"/>
      <c r="H57" s="204"/>
      <c r="I57" s="168"/>
      <c r="J57" s="203"/>
      <c r="K57" s="168"/>
      <c r="L57" s="168"/>
      <c r="M57" s="168"/>
      <c r="N57" s="168"/>
      <c r="O57" s="168"/>
      <c r="P57" s="204"/>
      <c r="Q57" s="168"/>
      <c r="R57" s="168"/>
      <c r="S57" s="166"/>
    </row>
    <row r="58" spans="2:19" ht="13.5">
      <c r="B58" s="162"/>
      <c r="C58" s="168"/>
      <c r="D58" s="203"/>
      <c r="E58" s="168"/>
      <c r="F58" s="168"/>
      <c r="G58" s="168"/>
      <c r="H58" s="204"/>
      <c r="I58" s="168"/>
      <c r="J58" s="203"/>
      <c r="K58" s="168"/>
      <c r="L58" s="168"/>
      <c r="M58" s="168"/>
      <c r="N58" s="168"/>
      <c r="O58" s="168"/>
      <c r="P58" s="204"/>
      <c r="Q58" s="168"/>
      <c r="R58" s="168"/>
      <c r="S58" s="166"/>
    </row>
    <row r="59" spans="2:19" s="173" customFormat="1" ht="14.4">
      <c r="B59" s="174"/>
      <c r="C59" s="175"/>
      <c r="D59" s="205" t="s">
        <v>50</v>
      </c>
      <c r="E59" s="206"/>
      <c r="F59" s="206"/>
      <c r="G59" s="207" t="s">
        <v>51</v>
      </c>
      <c r="H59" s="208"/>
      <c r="I59" s="175"/>
      <c r="J59" s="205" t="s">
        <v>50</v>
      </c>
      <c r="K59" s="206"/>
      <c r="L59" s="206"/>
      <c r="M59" s="206"/>
      <c r="N59" s="207" t="s">
        <v>51</v>
      </c>
      <c r="O59" s="206"/>
      <c r="P59" s="208"/>
      <c r="Q59" s="175"/>
      <c r="R59" s="175"/>
      <c r="S59" s="179"/>
    </row>
    <row r="60" spans="2:19" ht="13.5">
      <c r="B60" s="162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6"/>
    </row>
    <row r="61" spans="2:19" s="173" customFormat="1" ht="14.4">
      <c r="B61" s="174"/>
      <c r="C61" s="175"/>
      <c r="D61" s="201" t="s">
        <v>52</v>
      </c>
      <c r="E61" s="184"/>
      <c r="F61" s="184"/>
      <c r="G61" s="184"/>
      <c r="H61" s="202"/>
      <c r="I61" s="175"/>
      <c r="J61" s="201" t="s">
        <v>53</v>
      </c>
      <c r="K61" s="184"/>
      <c r="L61" s="184"/>
      <c r="M61" s="184"/>
      <c r="N61" s="184"/>
      <c r="O61" s="184"/>
      <c r="P61" s="202"/>
      <c r="Q61" s="175"/>
      <c r="R61" s="175"/>
      <c r="S61" s="179"/>
    </row>
    <row r="62" spans="2:19" ht="13.5">
      <c r="B62" s="162"/>
      <c r="C62" s="168"/>
      <c r="D62" s="203"/>
      <c r="E62" s="168"/>
      <c r="F62" s="168"/>
      <c r="G62" s="168"/>
      <c r="H62" s="204"/>
      <c r="I62" s="168"/>
      <c r="J62" s="203"/>
      <c r="K62" s="168"/>
      <c r="L62" s="168"/>
      <c r="M62" s="168"/>
      <c r="N62" s="168"/>
      <c r="O62" s="168"/>
      <c r="P62" s="204"/>
      <c r="Q62" s="168"/>
      <c r="R62" s="168"/>
      <c r="S62" s="166"/>
    </row>
    <row r="63" spans="2:19" ht="13.5">
      <c r="B63" s="162"/>
      <c r="C63" s="168"/>
      <c r="D63" s="203"/>
      <c r="E63" s="168"/>
      <c r="F63" s="168"/>
      <c r="G63" s="168"/>
      <c r="H63" s="204"/>
      <c r="I63" s="168"/>
      <c r="J63" s="203"/>
      <c r="K63" s="168"/>
      <c r="L63" s="168"/>
      <c r="M63" s="168"/>
      <c r="N63" s="168"/>
      <c r="O63" s="168"/>
      <c r="P63" s="204"/>
      <c r="Q63" s="168"/>
      <c r="R63" s="168"/>
      <c r="S63" s="166"/>
    </row>
    <row r="64" spans="2:19" ht="13.5">
      <c r="B64" s="162"/>
      <c r="C64" s="168"/>
      <c r="D64" s="203"/>
      <c r="E64" s="168"/>
      <c r="F64" s="168"/>
      <c r="G64" s="168"/>
      <c r="H64" s="204"/>
      <c r="I64" s="168"/>
      <c r="J64" s="203"/>
      <c r="K64" s="168"/>
      <c r="L64" s="168"/>
      <c r="M64" s="168"/>
      <c r="N64" s="168"/>
      <c r="O64" s="168"/>
      <c r="P64" s="204"/>
      <c r="Q64" s="168"/>
      <c r="R64" s="168"/>
      <c r="S64" s="166"/>
    </row>
    <row r="65" spans="2:19" ht="13.5">
      <c r="B65" s="162"/>
      <c r="C65" s="168"/>
      <c r="D65" s="203"/>
      <c r="E65" s="168"/>
      <c r="F65" s="168"/>
      <c r="G65" s="168"/>
      <c r="H65" s="204"/>
      <c r="I65" s="168"/>
      <c r="J65" s="203"/>
      <c r="K65" s="168"/>
      <c r="L65" s="168"/>
      <c r="M65" s="168"/>
      <c r="N65" s="168"/>
      <c r="O65" s="168"/>
      <c r="P65" s="204"/>
      <c r="Q65" s="168"/>
      <c r="R65" s="168"/>
      <c r="S65" s="166"/>
    </row>
    <row r="66" spans="2:19" ht="13.5">
      <c r="B66" s="162"/>
      <c r="C66" s="168"/>
      <c r="D66" s="203"/>
      <c r="E66" s="168"/>
      <c r="F66" s="168"/>
      <c r="G66" s="168"/>
      <c r="H66" s="204"/>
      <c r="I66" s="168"/>
      <c r="J66" s="203"/>
      <c r="K66" s="168"/>
      <c r="L66" s="168"/>
      <c r="M66" s="168"/>
      <c r="N66" s="168"/>
      <c r="O66" s="168"/>
      <c r="P66" s="204"/>
      <c r="Q66" s="168"/>
      <c r="R66" s="168"/>
      <c r="S66" s="166"/>
    </row>
    <row r="67" spans="2:19" ht="13.5">
      <c r="B67" s="162"/>
      <c r="C67" s="168"/>
      <c r="D67" s="203"/>
      <c r="E67" s="168"/>
      <c r="F67" s="168"/>
      <c r="G67" s="168"/>
      <c r="H67" s="204"/>
      <c r="I67" s="168"/>
      <c r="J67" s="203"/>
      <c r="K67" s="168"/>
      <c r="L67" s="168"/>
      <c r="M67" s="168"/>
      <c r="N67" s="168"/>
      <c r="O67" s="168"/>
      <c r="P67" s="204"/>
      <c r="Q67" s="168"/>
      <c r="R67" s="168"/>
      <c r="S67" s="166"/>
    </row>
    <row r="68" spans="2:19" ht="13.5">
      <c r="B68" s="162"/>
      <c r="C68" s="168"/>
      <c r="D68" s="203"/>
      <c r="E68" s="168"/>
      <c r="F68" s="168"/>
      <c r="G68" s="168"/>
      <c r="H68" s="204"/>
      <c r="I68" s="168"/>
      <c r="J68" s="203"/>
      <c r="K68" s="168"/>
      <c r="L68" s="168"/>
      <c r="M68" s="168"/>
      <c r="N68" s="168"/>
      <c r="O68" s="168"/>
      <c r="P68" s="204"/>
      <c r="Q68" s="168"/>
      <c r="R68" s="168"/>
      <c r="S68" s="166"/>
    </row>
    <row r="69" spans="2:19" ht="13.5">
      <c r="B69" s="162"/>
      <c r="C69" s="168"/>
      <c r="D69" s="203"/>
      <c r="E69" s="168"/>
      <c r="F69" s="168"/>
      <c r="G69" s="168"/>
      <c r="H69" s="204"/>
      <c r="I69" s="168"/>
      <c r="J69" s="203"/>
      <c r="K69" s="168"/>
      <c r="L69" s="168"/>
      <c r="M69" s="168"/>
      <c r="N69" s="168"/>
      <c r="O69" s="168"/>
      <c r="P69" s="204"/>
      <c r="Q69" s="168"/>
      <c r="R69" s="168"/>
      <c r="S69" s="166"/>
    </row>
    <row r="70" spans="2:19" s="173" customFormat="1" ht="14.4">
      <c r="B70" s="174"/>
      <c r="C70" s="175"/>
      <c r="D70" s="205" t="s">
        <v>50</v>
      </c>
      <c r="E70" s="206"/>
      <c r="F70" s="206"/>
      <c r="G70" s="207" t="s">
        <v>51</v>
      </c>
      <c r="H70" s="208"/>
      <c r="I70" s="175"/>
      <c r="J70" s="205" t="s">
        <v>50</v>
      </c>
      <c r="K70" s="206"/>
      <c r="L70" s="206"/>
      <c r="M70" s="206"/>
      <c r="N70" s="207" t="s">
        <v>51</v>
      </c>
      <c r="O70" s="206"/>
      <c r="P70" s="208"/>
      <c r="Q70" s="175"/>
      <c r="R70" s="175"/>
      <c r="S70" s="179"/>
    </row>
    <row r="71" spans="2:19" s="173" customFormat="1" ht="14.4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1"/>
    </row>
    <row r="75" spans="2:19" s="173" customFormat="1" ht="6.9" customHeight="1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4"/>
    </row>
    <row r="76" spans="2:19" s="173" customFormat="1" ht="37" customHeight="1">
      <c r="B76" s="174"/>
      <c r="C76" s="163" t="s">
        <v>99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/>
      <c r="S76" s="179"/>
    </row>
    <row r="77" spans="2:19" s="173" customFormat="1" ht="6.9" customHeight="1">
      <c r="B77" s="174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9"/>
    </row>
    <row r="78" spans="2:19" s="173" customFormat="1" ht="30" customHeight="1">
      <c r="B78" s="174"/>
      <c r="C78" s="169" t="s">
        <v>17</v>
      </c>
      <c r="D78" s="175"/>
      <c r="E78" s="175"/>
      <c r="F78" s="170" t="str">
        <f>F6</f>
        <v>Modernizace střediska praktického vyučování v Chlumci nad Cidlinou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5"/>
      <c r="R78" s="175"/>
      <c r="S78" s="179"/>
    </row>
    <row r="79" spans="2:19" ht="30" customHeight="1">
      <c r="B79" s="162"/>
      <c r="C79" s="169" t="s">
        <v>95</v>
      </c>
      <c r="D79" s="168"/>
      <c r="E79" s="168"/>
      <c r="F79" s="170" t="s">
        <v>145</v>
      </c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68"/>
      <c r="R79" s="168"/>
      <c r="S79" s="166"/>
    </row>
    <row r="80" spans="2:19" s="173" customFormat="1" ht="37" customHeight="1">
      <c r="B80" s="174"/>
      <c r="C80" s="215" t="s">
        <v>96</v>
      </c>
      <c r="D80" s="175"/>
      <c r="E80" s="175"/>
      <c r="F80" s="216" t="str">
        <f>F8</f>
        <v>17-SO006-01.1 - Vybavení (IT technologie)</v>
      </c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5"/>
      <c r="R80" s="175"/>
      <c r="S80" s="179"/>
    </row>
    <row r="81" spans="2:19" s="173" customFormat="1" ht="6.9" customHeight="1"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9"/>
    </row>
    <row r="82" spans="2:19" s="173" customFormat="1" ht="18" customHeight="1">
      <c r="B82" s="174"/>
      <c r="C82" s="169" t="s">
        <v>21</v>
      </c>
      <c r="D82" s="175"/>
      <c r="E82" s="175"/>
      <c r="F82" s="180" t="str">
        <f>F10</f>
        <v>Chlumec nad Cidlinou</v>
      </c>
      <c r="G82" s="175"/>
      <c r="H82" s="175"/>
      <c r="I82" s="175"/>
      <c r="J82" s="175"/>
      <c r="K82" s="169" t="s">
        <v>23</v>
      </c>
      <c r="L82" s="175"/>
      <c r="M82" s="181">
        <f>IF(O10="","",O10)</f>
        <v>0</v>
      </c>
      <c r="N82" s="181"/>
      <c r="O82" s="181"/>
      <c r="P82" s="181"/>
      <c r="Q82" s="175"/>
      <c r="R82" s="175"/>
      <c r="S82" s="179"/>
    </row>
    <row r="83" spans="2:19" s="173" customFormat="1" ht="6.9" customHeight="1">
      <c r="B83" s="174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9"/>
    </row>
    <row r="84" spans="2:19" s="173" customFormat="1" ht="13.5">
      <c r="B84" s="174"/>
      <c r="C84" s="169" t="s">
        <v>24</v>
      </c>
      <c r="D84" s="175"/>
      <c r="E84" s="175"/>
      <c r="F84" s="180" t="str">
        <f>E13</f>
        <v>Královéhradecký kraj</v>
      </c>
      <c r="G84" s="175"/>
      <c r="H84" s="175"/>
      <c r="I84" s="175"/>
      <c r="J84" s="175"/>
      <c r="K84" s="169" t="s">
        <v>29</v>
      </c>
      <c r="L84" s="175"/>
      <c r="M84" s="182" t="str">
        <f>E19</f>
        <v>PROMED Brno spol.s.r.o</v>
      </c>
      <c r="N84" s="182"/>
      <c r="O84" s="182"/>
      <c r="P84" s="182"/>
      <c r="Q84" s="182"/>
      <c r="R84" s="180"/>
      <c r="S84" s="179"/>
    </row>
    <row r="85" spans="2:19" s="173" customFormat="1" ht="14.4" customHeight="1">
      <c r="B85" s="174"/>
      <c r="C85" s="169" t="s">
        <v>28</v>
      </c>
      <c r="D85" s="175"/>
      <c r="E85" s="175"/>
      <c r="F85" s="180">
        <f>IF(E16="","",E16)</f>
        <v>0</v>
      </c>
      <c r="G85" s="175"/>
      <c r="H85" s="175"/>
      <c r="I85" s="175"/>
      <c r="J85" s="175"/>
      <c r="K85" s="169" t="s">
        <v>32</v>
      </c>
      <c r="L85" s="175"/>
      <c r="M85" s="182" t="str">
        <f>E22</f>
        <v xml:space="preserve"> </v>
      </c>
      <c r="N85" s="182"/>
      <c r="O85" s="182"/>
      <c r="P85" s="182"/>
      <c r="Q85" s="182"/>
      <c r="R85" s="180"/>
      <c r="S85" s="179"/>
    </row>
    <row r="86" spans="2:19" s="173" customFormat="1" ht="10.35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9"/>
    </row>
    <row r="87" spans="2:19" s="173" customFormat="1" ht="29.3" customHeight="1">
      <c r="B87" s="174"/>
      <c r="C87" s="217" t="s">
        <v>100</v>
      </c>
      <c r="D87" s="218"/>
      <c r="E87" s="218"/>
      <c r="F87" s="218"/>
      <c r="G87" s="218"/>
      <c r="H87" s="194"/>
      <c r="I87" s="194"/>
      <c r="J87" s="194"/>
      <c r="K87" s="194"/>
      <c r="L87" s="194"/>
      <c r="M87" s="194"/>
      <c r="N87" s="217" t="s">
        <v>101</v>
      </c>
      <c r="O87" s="218"/>
      <c r="P87" s="218"/>
      <c r="Q87" s="218"/>
      <c r="R87" s="194"/>
      <c r="S87" s="179"/>
    </row>
    <row r="88" spans="2:19" s="173" customFormat="1" ht="10.35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9"/>
    </row>
    <row r="89" spans="2:48" s="173" customFormat="1" ht="29.3" customHeight="1">
      <c r="B89" s="174"/>
      <c r="C89" s="219" t="s">
        <v>102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220">
        <f>N112</f>
        <v>0</v>
      </c>
      <c r="O89" s="221"/>
      <c r="P89" s="221"/>
      <c r="Q89" s="221"/>
      <c r="R89" s="222"/>
      <c r="S89" s="179"/>
      <c r="AV89" s="158" t="s">
        <v>103</v>
      </c>
    </row>
    <row r="90" spans="2:19" s="229" customFormat="1" ht="24.9" customHeight="1">
      <c r="B90" s="223"/>
      <c r="C90" s="224"/>
      <c r="D90" s="225" t="s">
        <v>104</v>
      </c>
      <c r="E90" s="224"/>
      <c r="F90" s="224"/>
      <c r="G90" s="224"/>
      <c r="H90" s="224"/>
      <c r="I90" s="224"/>
      <c r="J90" s="224"/>
      <c r="K90" s="224"/>
      <c r="L90" s="224"/>
      <c r="M90" s="224"/>
      <c r="N90" s="226">
        <f>N113</f>
        <v>0</v>
      </c>
      <c r="O90" s="227"/>
      <c r="P90" s="227"/>
      <c r="Q90" s="227"/>
      <c r="R90" s="224"/>
      <c r="S90" s="228"/>
    </row>
    <row r="91" spans="2:19" s="173" customFormat="1" ht="21.8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9"/>
    </row>
    <row r="92" spans="2:22" s="173" customFormat="1" ht="29.3" customHeight="1">
      <c r="B92" s="174"/>
      <c r="C92" s="219" t="s">
        <v>105</v>
      </c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221">
        <v>0</v>
      </c>
      <c r="O92" s="230"/>
      <c r="P92" s="230"/>
      <c r="Q92" s="230"/>
      <c r="R92" s="231"/>
      <c r="S92" s="179"/>
      <c r="U92" s="232"/>
      <c r="V92" s="233" t="s">
        <v>38</v>
      </c>
    </row>
    <row r="93" spans="2:19" s="173" customFormat="1" ht="18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9"/>
    </row>
    <row r="94" spans="2:19" s="173" customFormat="1" ht="29.3" customHeight="1">
      <c r="B94" s="174"/>
      <c r="C94" s="234" t="s">
        <v>88</v>
      </c>
      <c r="D94" s="194"/>
      <c r="E94" s="194"/>
      <c r="F94" s="194"/>
      <c r="G94" s="194"/>
      <c r="H94" s="194"/>
      <c r="I94" s="194"/>
      <c r="J94" s="194"/>
      <c r="K94" s="194"/>
      <c r="L94" s="235">
        <f>ROUND(SUM(N89+N92),2)</f>
        <v>0</v>
      </c>
      <c r="M94" s="235"/>
      <c r="N94" s="235"/>
      <c r="O94" s="235"/>
      <c r="P94" s="235"/>
      <c r="Q94" s="235"/>
      <c r="R94" s="236"/>
      <c r="S94" s="179"/>
    </row>
    <row r="95" spans="2:19" s="173" customFormat="1" ht="6.9" customHeight="1">
      <c r="B95" s="209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1"/>
    </row>
    <row r="99" spans="2:19" s="173" customFormat="1" ht="6.9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4"/>
    </row>
    <row r="100" spans="2:19" s="173" customFormat="1" ht="37" customHeight="1">
      <c r="B100" s="174"/>
      <c r="C100" s="163" t="s">
        <v>106</v>
      </c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5"/>
      <c r="S100" s="179"/>
    </row>
    <row r="101" spans="2:19" s="173" customFormat="1" ht="6.9" customHeight="1"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9"/>
    </row>
    <row r="102" spans="2:19" s="173" customFormat="1" ht="30" customHeight="1">
      <c r="B102" s="174"/>
      <c r="C102" s="169" t="s">
        <v>17</v>
      </c>
      <c r="D102" s="175"/>
      <c r="E102" s="175"/>
      <c r="F102" s="170" t="str">
        <f>F6</f>
        <v>Modernizace střediska praktického vyučování v Chlumci nad Cidlinou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5"/>
      <c r="R102" s="175"/>
      <c r="S102" s="179"/>
    </row>
    <row r="103" spans="2:19" ht="30" customHeight="1">
      <c r="B103" s="162"/>
      <c r="C103" s="169" t="s">
        <v>95</v>
      </c>
      <c r="D103" s="168"/>
      <c r="E103" s="168"/>
      <c r="F103" s="170" t="s">
        <v>145</v>
      </c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68"/>
      <c r="R103" s="168"/>
      <c r="S103" s="166"/>
    </row>
    <row r="104" spans="2:19" s="173" customFormat="1" ht="37" customHeight="1">
      <c r="B104" s="174"/>
      <c r="C104" s="215" t="s">
        <v>96</v>
      </c>
      <c r="D104" s="175"/>
      <c r="E104" s="175"/>
      <c r="F104" s="216" t="str">
        <f>F8</f>
        <v>17-SO006-01.1 - Vybavení (IT technologie)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5"/>
      <c r="R104" s="175"/>
      <c r="S104" s="179"/>
    </row>
    <row r="105" spans="2:19" s="173" customFormat="1" ht="6.9" customHeight="1">
      <c r="B105" s="174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9"/>
    </row>
    <row r="106" spans="2:19" s="173" customFormat="1" ht="18" customHeight="1">
      <c r="B106" s="174"/>
      <c r="C106" s="169" t="s">
        <v>21</v>
      </c>
      <c r="D106" s="175"/>
      <c r="E106" s="175"/>
      <c r="F106" s="180" t="str">
        <f>F10</f>
        <v>Chlumec nad Cidlinou</v>
      </c>
      <c r="G106" s="175"/>
      <c r="H106" s="175"/>
      <c r="I106" s="175"/>
      <c r="J106" s="175"/>
      <c r="K106" s="169" t="s">
        <v>23</v>
      </c>
      <c r="L106" s="175"/>
      <c r="M106" s="181">
        <f>IF(O10="","",O10)</f>
        <v>0</v>
      </c>
      <c r="N106" s="181"/>
      <c r="O106" s="181"/>
      <c r="P106" s="181"/>
      <c r="Q106" s="175"/>
      <c r="R106" s="175"/>
      <c r="S106" s="179"/>
    </row>
    <row r="107" spans="2:19" s="173" customFormat="1" ht="6.9" customHeight="1">
      <c r="B107" s="174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9"/>
    </row>
    <row r="108" spans="2:19" s="173" customFormat="1" ht="13.5">
      <c r="B108" s="174"/>
      <c r="C108" s="169" t="s">
        <v>24</v>
      </c>
      <c r="D108" s="175"/>
      <c r="E108" s="175"/>
      <c r="F108" s="180" t="str">
        <f>E13</f>
        <v>Královéhradecký kraj</v>
      </c>
      <c r="G108" s="175"/>
      <c r="H108" s="175"/>
      <c r="I108" s="175"/>
      <c r="J108" s="175"/>
      <c r="K108" s="169" t="s">
        <v>29</v>
      </c>
      <c r="L108" s="175"/>
      <c r="M108" s="182" t="str">
        <f>E19</f>
        <v>PROMED Brno spol.s.r.o</v>
      </c>
      <c r="N108" s="182"/>
      <c r="O108" s="182"/>
      <c r="P108" s="182"/>
      <c r="Q108" s="182"/>
      <c r="R108" s="180"/>
      <c r="S108" s="179"/>
    </row>
    <row r="109" spans="2:19" s="173" customFormat="1" ht="14.4" customHeight="1">
      <c r="B109" s="174"/>
      <c r="C109" s="169" t="s">
        <v>28</v>
      </c>
      <c r="D109" s="175"/>
      <c r="E109" s="175"/>
      <c r="F109" s="180">
        <f>IF(E16="","",E16)</f>
        <v>0</v>
      </c>
      <c r="G109" s="175"/>
      <c r="H109" s="175"/>
      <c r="I109" s="175"/>
      <c r="J109" s="175"/>
      <c r="K109" s="169" t="s">
        <v>32</v>
      </c>
      <c r="L109" s="175"/>
      <c r="M109" s="182" t="str">
        <f>E22</f>
        <v xml:space="preserve"> </v>
      </c>
      <c r="N109" s="182"/>
      <c r="O109" s="182"/>
      <c r="P109" s="182"/>
      <c r="Q109" s="182"/>
      <c r="R109" s="180"/>
      <c r="S109" s="179"/>
    </row>
    <row r="110" spans="2:19" s="173" customFormat="1" ht="10.35" customHeight="1">
      <c r="B110" s="174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9"/>
    </row>
    <row r="111" spans="2:28" s="244" customFormat="1" ht="29.3" customHeight="1">
      <c r="B111" s="237"/>
      <c r="C111" s="238" t="s">
        <v>107</v>
      </c>
      <c r="D111" s="239" t="s">
        <v>108</v>
      </c>
      <c r="E111" s="239" t="s">
        <v>56</v>
      </c>
      <c r="F111" s="240" t="s">
        <v>109</v>
      </c>
      <c r="G111" s="240"/>
      <c r="H111" s="240"/>
      <c r="I111" s="240"/>
      <c r="J111" s="239" t="s">
        <v>110</v>
      </c>
      <c r="K111" s="239" t="s">
        <v>111</v>
      </c>
      <c r="L111" s="241" t="s">
        <v>112</v>
      </c>
      <c r="M111" s="241"/>
      <c r="N111" s="240" t="s">
        <v>101</v>
      </c>
      <c r="O111" s="240"/>
      <c r="P111" s="240"/>
      <c r="Q111" s="240"/>
      <c r="R111" s="242" t="s">
        <v>146</v>
      </c>
      <c r="S111" s="243"/>
      <c r="U111" s="245" t="s">
        <v>113</v>
      </c>
      <c r="V111" s="246" t="s">
        <v>38</v>
      </c>
      <c r="W111" s="246" t="s">
        <v>114</v>
      </c>
      <c r="X111" s="246" t="s">
        <v>115</v>
      </c>
      <c r="Y111" s="246" t="s">
        <v>116</v>
      </c>
      <c r="Z111" s="246" t="s">
        <v>117</v>
      </c>
      <c r="AA111" s="246" t="s">
        <v>118</v>
      </c>
      <c r="AB111" s="247" t="s">
        <v>119</v>
      </c>
    </row>
    <row r="112" spans="2:64" s="173" customFormat="1" ht="29.3" customHeight="1">
      <c r="B112" s="174"/>
      <c r="C112" s="248" t="s">
        <v>97</v>
      </c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249">
        <f>BL112</f>
        <v>0</v>
      </c>
      <c r="O112" s="250"/>
      <c r="P112" s="250"/>
      <c r="Q112" s="250"/>
      <c r="R112" s="251"/>
      <c r="S112" s="179"/>
      <c r="U112" s="252"/>
      <c r="V112" s="184"/>
      <c r="W112" s="184"/>
      <c r="X112" s="253" t="e">
        <f>#REF!+#REF!+X113+#REF!</f>
        <v>#REF!</v>
      </c>
      <c r="Y112" s="184"/>
      <c r="Z112" s="253" t="e">
        <f>#REF!+#REF!+Z113+#REF!</f>
        <v>#REF!</v>
      </c>
      <c r="AA112" s="184"/>
      <c r="AB112" s="254" t="e">
        <f>#REF!+#REF!+AB113+#REF!</f>
        <v>#REF!</v>
      </c>
      <c r="AU112" s="158" t="s">
        <v>73</v>
      </c>
      <c r="AV112" s="158" t="s">
        <v>103</v>
      </c>
      <c r="BL112" s="255">
        <f>BL113</f>
        <v>0</v>
      </c>
    </row>
    <row r="113" spans="2:64" s="263" customFormat="1" ht="37.35" customHeight="1">
      <c r="B113" s="256"/>
      <c r="C113" s="257"/>
      <c r="D113" s="258" t="s">
        <v>104</v>
      </c>
      <c r="E113" s="258"/>
      <c r="F113" s="258"/>
      <c r="G113" s="258"/>
      <c r="H113" s="258"/>
      <c r="I113" s="258"/>
      <c r="J113" s="258"/>
      <c r="K113" s="258"/>
      <c r="L113" s="258"/>
      <c r="M113" s="258"/>
      <c r="N113" s="259">
        <f>BL113</f>
        <v>0</v>
      </c>
      <c r="O113" s="260"/>
      <c r="P113" s="260"/>
      <c r="Q113" s="260"/>
      <c r="R113" s="261"/>
      <c r="S113" s="262"/>
      <c r="U113" s="264"/>
      <c r="V113" s="257"/>
      <c r="W113" s="257"/>
      <c r="X113" s="265" t="e">
        <f>SUM(#REF!)</f>
        <v>#REF!</v>
      </c>
      <c r="Y113" s="257"/>
      <c r="Z113" s="265" t="e">
        <f>SUM(#REF!)</f>
        <v>#REF!</v>
      </c>
      <c r="AA113" s="257"/>
      <c r="AB113" s="266" t="e">
        <f>SUM(#REF!)</f>
        <v>#REF!</v>
      </c>
      <c r="AS113" s="267" t="s">
        <v>122</v>
      </c>
      <c r="AU113" s="268" t="s">
        <v>73</v>
      </c>
      <c r="AV113" s="268" t="s">
        <v>74</v>
      </c>
      <c r="AZ113" s="267" t="s">
        <v>120</v>
      </c>
      <c r="BL113" s="269">
        <f>SUM(BL114:BL129)</f>
        <v>0</v>
      </c>
    </row>
    <row r="114" spans="2:67" s="279" customFormat="1" ht="22.6" customHeight="1">
      <c r="B114" s="270"/>
      <c r="C114" s="271">
        <v>1</v>
      </c>
      <c r="D114" s="271" t="s">
        <v>121</v>
      </c>
      <c r="E114" s="272" t="s">
        <v>128</v>
      </c>
      <c r="F114" s="273" t="s">
        <v>134</v>
      </c>
      <c r="G114" s="273"/>
      <c r="H114" s="273"/>
      <c r="I114" s="273"/>
      <c r="J114" s="274" t="s">
        <v>124</v>
      </c>
      <c r="K114" s="275">
        <v>2</v>
      </c>
      <c r="L114" s="276"/>
      <c r="M114" s="276"/>
      <c r="N114" s="277">
        <f>ROUND(L114*K114,2)</f>
        <v>0</v>
      </c>
      <c r="O114" s="277"/>
      <c r="P114" s="277"/>
      <c r="Q114" s="277"/>
      <c r="R114" s="275"/>
      <c r="S114" s="278"/>
      <c r="U114" s="280"/>
      <c r="V114" s="281"/>
      <c r="W114" s="281"/>
      <c r="X114" s="281"/>
      <c r="Y114" s="281"/>
      <c r="Z114" s="281"/>
      <c r="AA114" s="281"/>
      <c r="AB114" s="282"/>
      <c r="AS114" s="158" t="s">
        <v>125</v>
      </c>
      <c r="AT114" s="173"/>
      <c r="AU114" s="158" t="s">
        <v>121</v>
      </c>
      <c r="AV114" s="158" t="s">
        <v>80</v>
      </c>
      <c r="AW114" s="173"/>
      <c r="AX114" s="173"/>
      <c r="AY114" s="173"/>
      <c r="AZ114" s="158" t="s">
        <v>120</v>
      </c>
      <c r="BA114" s="173"/>
      <c r="BB114" s="173"/>
      <c r="BC114" s="173"/>
      <c r="BD114" s="173"/>
      <c r="BE114" s="173"/>
      <c r="BF114" s="283">
        <f>IF(V114="základní",N114,0)</f>
        <v>0</v>
      </c>
      <c r="BG114" s="283">
        <f>IF(V114="snížená",N114,0)</f>
        <v>0</v>
      </c>
      <c r="BH114" s="283">
        <f>IF(V114="zákl. přenesená",N114,0)</f>
        <v>0</v>
      </c>
      <c r="BI114" s="283">
        <f>IF(V114="sníž. přenesená",N114,0)</f>
        <v>0</v>
      </c>
      <c r="BJ114" s="283">
        <f>IF(V114="nulová",N114,0)</f>
        <v>0</v>
      </c>
      <c r="BK114" s="158" t="s">
        <v>80</v>
      </c>
      <c r="BL114" s="283">
        <f>ROUND(L114*K114,2)</f>
        <v>0</v>
      </c>
      <c r="BM114" s="158" t="s">
        <v>125</v>
      </c>
      <c r="BN114" s="158" t="s">
        <v>127</v>
      </c>
      <c r="BO114" s="173"/>
    </row>
    <row r="115" spans="2:67" s="279" customFormat="1" ht="22.6" customHeight="1">
      <c r="B115" s="270"/>
      <c r="C115" s="284"/>
      <c r="D115" s="284"/>
      <c r="E115" s="285" t="s">
        <v>5</v>
      </c>
      <c r="F115" s="286" t="s">
        <v>126</v>
      </c>
      <c r="G115" s="287"/>
      <c r="H115" s="287"/>
      <c r="I115" s="287"/>
      <c r="J115" s="284"/>
      <c r="K115" s="288" t="s">
        <v>5</v>
      </c>
      <c r="L115" s="284"/>
      <c r="M115" s="284"/>
      <c r="N115" s="284"/>
      <c r="O115" s="284"/>
      <c r="P115" s="284"/>
      <c r="Q115" s="284"/>
      <c r="R115" s="288"/>
      <c r="S115" s="278"/>
      <c r="U115" s="280"/>
      <c r="V115" s="281"/>
      <c r="W115" s="281"/>
      <c r="X115" s="281"/>
      <c r="Y115" s="281"/>
      <c r="Z115" s="281"/>
      <c r="AA115" s="281"/>
      <c r="AB115" s="282"/>
      <c r="AS115" s="289"/>
      <c r="AT115" s="289"/>
      <c r="AU115" s="290" t="s">
        <v>123</v>
      </c>
      <c r="AV115" s="290" t="s">
        <v>80</v>
      </c>
      <c r="AW115" s="289" t="s">
        <v>80</v>
      </c>
      <c r="AX115" s="289" t="s">
        <v>31</v>
      </c>
      <c r="AY115" s="289" t="s">
        <v>74</v>
      </c>
      <c r="AZ115" s="290" t="s">
        <v>120</v>
      </c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</row>
    <row r="116" spans="2:52" s="279" customFormat="1" ht="22.6" customHeight="1">
      <c r="B116" s="270"/>
      <c r="C116" s="281"/>
      <c r="D116" s="281"/>
      <c r="E116" s="291" t="s">
        <v>5</v>
      </c>
      <c r="F116" s="292">
        <v>2</v>
      </c>
      <c r="G116" s="293"/>
      <c r="H116" s="293"/>
      <c r="I116" s="293"/>
      <c r="J116" s="281"/>
      <c r="K116" s="294">
        <v>2</v>
      </c>
      <c r="L116" s="281"/>
      <c r="M116" s="281"/>
      <c r="N116" s="281"/>
      <c r="O116" s="281"/>
      <c r="P116" s="281"/>
      <c r="Q116" s="281"/>
      <c r="R116" s="294"/>
      <c r="S116" s="278"/>
      <c r="U116" s="280"/>
      <c r="V116" s="281"/>
      <c r="W116" s="281"/>
      <c r="X116" s="281"/>
      <c r="Y116" s="281"/>
      <c r="Z116" s="281"/>
      <c r="AA116" s="281"/>
      <c r="AB116" s="282"/>
      <c r="AU116" s="295" t="s">
        <v>123</v>
      </c>
      <c r="AV116" s="295" t="s">
        <v>80</v>
      </c>
      <c r="AW116" s="279" t="s">
        <v>83</v>
      </c>
      <c r="AX116" s="279" t="s">
        <v>31</v>
      </c>
      <c r="AY116" s="279" t="s">
        <v>80</v>
      </c>
      <c r="AZ116" s="295" t="s">
        <v>120</v>
      </c>
    </row>
    <row r="117" spans="2:67" s="279" customFormat="1" ht="22.6" customHeight="1">
      <c r="B117" s="270"/>
      <c r="C117" s="271">
        <v>2</v>
      </c>
      <c r="D117" s="271" t="s">
        <v>121</v>
      </c>
      <c r="E117" s="272" t="s">
        <v>129</v>
      </c>
      <c r="F117" s="273" t="s">
        <v>135</v>
      </c>
      <c r="G117" s="273"/>
      <c r="H117" s="273"/>
      <c r="I117" s="273"/>
      <c r="J117" s="274" t="s">
        <v>124</v>
      </c>
      <c r="K117" s="275">
        <v>2</v>
      </c>
      <c r="L117" s="276"/>
      <c r="M117" s="276"/>
      <c r="N117" s="277">
        <f>ROUND(L117*K117,2)</f>
        <v>0</v>
      </c>
      <c r="O117" s="277"/>
      <c r="P117" s="277"/>
      <c r="Q117" s="277"/>
      <c r="R117" s="275"/>
      <c r="S117" s="278"/>
      <c r="U117" s="280"/>
      <c r="V117" s="281"/>
      <c r="W117" s="281"/>
      <c r="X117" s="281"/>
      <c r="Y117" s="281"/>
      <c r="Z117" s="281"/>
      <c r="AA117" s="281"/>
      <c r="AB117" s="282"/>
      <c r="AS117" s="158" t="s">
        <v>125</v>
      </c>
      <c r="AT117" s="173"/>
      <c r="AU117" s="158" t="s">
        <v>121</v>
      </c>
      <c r="AV117" s="158" t="s">
        <v>80</v>
      </c>
      <c r="AW117" s="173"/>
      <c r="AX117" s="173"/>
      <c r="AY117" s="173"/>
      <c r="AZ117" s="158" t="s">
        <v>120</v>
      </c>
      <c r="BA117" s="173"/>
      <c r="BB117" s="173"/>
      <c r="BC117" s="173"/>
      <c r="BD117" s="173"/>
      <c r="BE117" s="173"/>
      <c r="BF117" s="283">
        <f>IF(V117="základní",N117,0)</f>
        <v>0</v>
      </c>
      <c r="BG117" s="283">
        <f>IF(V117="snížená",N117,0)</f>
        <v>0</v>
      </c>
      <c r="BH117" s="283">
        <f>IF(V117="zákl. přenesená",N117,0)</f>
        <v>0</v>
      </c>
      <c r="BI117" s="283">
        <f>IF(V117="sníž. přenesená",N117,0)</f>
        <v>0</v>
      </c>
      <c r="BJ117" s="283">
        <f>IF(V117="nulová",N117,0)</f>
        <v>0</v>
      </c>
      <c r="BK117" s="158" t="s">
        <v>80</v>
      </c>
      <c r="BL117" s="283">
        <f>ROUND(L117*K117,2)</f>
        <v>0</v>
      </c>
      <c r="BM117" s="158" t="s">
        <v>125</v>
      </c>
      <c r="BN117" s="158" t="s">
        <v>127</v>
      </c>
      <c r="BO117" s="173"/>
    </row>
    <row r="118" spans="2:67" s="279" customFormat="1" ht="22.6" customHeight="1">
      <c r="B118" s="270"/>
      <c r="C118" s="284"/>
      <c r="D118" s="284"/>
      <c r="E118" s="285" t="s">
        <v>5</v>
      </c>
      <c r="F118" s="286" t="s">
        <v>126</v>
      </c>
      <c r="G118" s="287"/>
      <c r="H118" s="287"/>
      <c r="I118" s="287"/>
      <c r="J118" s="284"/>
      <c r="K118" s="288" t="s">
        <v>5</v>
      </c>
      <c r="L118" s="284"/>
      <c r="M118" s="284"/>
      <c r="N118" s="284"/>
      <c r="O118" s="284"/>
      <c r="P118" s="284"/>
      <c r="Q118" s="284"/>
      <c r="R118" s="288"/>
      <c r="S118" s="278"/>
      <c r="U118" s="280"/>
      <c r="V118" s="281"/>
      <c r="W118" s="281"/>
      <c r="X118" s="281"/>
      <c r="Y118" s="281"/>
      <c r="Z118" s="281"/>
      <c r="AA118" s="281"/>
      <c r="AB118" s="282"/>
      <c r="AS118" s="289"/>
      <c r="AT118" s="289"/>
      <c r="AU118" s="290" t="s">
        <v>123</v>
      </c>
      <c r="AV118" s="290" t="s">
        <v>80</v>
      </c>
      <c r="AW118" s="289" t="s">
        <v>80</v>
      </c>
      <c r="AX118" s="289" t="s">
        <v>31</v>
      </c>
      <c r="AY118" s="289" t="s">
        <v>74</v>
      </c>
      <c r="AZ118" s="290" t="s">
        <v>120</v>
      </c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</row>
    <row r="119" spans="2:52" s="279" customFormat="1" ht="22.6" customHeight="1">
      <c r="B119" s="270"/>
      <c r="C119" s="281"/>
      <c r="D119" s="281"/>
      <c r="E119" s="291" t="s">
        <v>5</v>
      </c>
      <c r="F119" s="292">
        <v>2</v>
      </c>
      <c r="G119" s="293"/>
      <c r="H119" s="293"/>
      <c r="I119" s="293"/>
      <c r="J119" s="281"/>
      <c r="K119" s="294">
        <v>2</v>
      </c>
      <c r="L119" s="281"/>
      <c r="M119" s="281"/>
      <c r="N119" s="281"/>
      <c r="O119" s="281"/>
      <c r="P119" s="281"/>
      <c r="Q119" s="281"/>
      <c r="R119" s="294"/>
      <c r="S119" s="278"/>
      <c r="U119" s="280"/>
      <c r="V119" s="281"/>
      <c r="W119" s="281"/>
      <c r="X119" s="281"/>
      <c r="Y119" s="281"/>
      <c r="Z119" s="281"/>
      <c r="AA119" s="281"/>
      <c r="AB119" s="282"/>
      <c r="AU119" s="295" t="s">
        <v>123</v>
      </c>
      <c r="AV119" s="295" t="s">
        <v>80</v>
      </c>
      <c r="AW119" s="279" t="s">
        <v>83</v>
      </c>
      <c r="AX119" s="279" t="s">
        <v>31</v>
      </c>
      <c r="AY119" s="279" t="s">
        <v>80</v>
      </c>
      <c r="AZ119" s="295" t="s">
        <v>120</v>
      </c>
    </row>
    <row r="120" spans="2:67" s="279" customFormat="1" ht="22.6" customHeight="1">
      <c r="B120" s="270"/>
      <c r="C120" s="271">
        <v>3</v>
      </c>
      <c r="D120" s="271" t="s">
        <v>121</v>
      </c>
      <c r="E120" s="272" t="s">
        <v>130</v>
      </c>
      <c r="F120" s="273" t="s">
        <v>136</v>
      </c>
      <c r="G120" s="273"/>
      <c r="H120" s="273"/>
      <c r="I120" s="273"/>
      <c r="J120" s="274" t="s">
        <v>124</v>
      </c>
      <c r="K120" s="275">
        <v>2</v>
      </c>
      <c r="L120" s="276"/>
      <c r="M120" s="276"/>
      <c r="N120" s="277">
        <f>ROUND(L120*K120,2)</f>
        <v>0</v>
      </c>
      <c r="O120" s="277"/>
      <c r="P120" s="277"/>
      <c r="Q120" s="277"/>
      <c r="R120" s="275"/>
      <c r="S120" s="278"/>
      <c r="U120" s="280"/>
      <c r="V120" s="281"/>
      <c r="W120" s="281"/>
      <c r="X120" s="281"/>
      <c r="Y120" s="281"/>
      <c r="Z120" s="281"/>
      <c r="AA120" s="281"/>
      <c r="AB120" s="282"/>
      <c r="AS120" s="158" t="s">
        <v>125</v>
      </c>
      <c r="AT120" s="173"/>
      <c r="AU120" s="158" t="s">
        <v>121</v>
      </c>
      <c r="AV120" s="158" t="s">
        <v>80</v>
      </c>
      <c r="AW120" s="173"/>
      <c r="AX120" s="173"/>
      <c r="AY120" s="173"/>
      <c r="AZ120" s="158" t="s">
        <v>120</v>
      </c>
      <c r="BA120" s="173"/>
      <c r="BB120" s="173"/>
      <c r="BC120" s="173"/>
      <c r="BD120" s="173"/>
      <c r="BE120" s="173"/>
      <c r="BF120" s="283">
        <f>IF(V120="základní",N120,0)</f>
        <v>0</v>
      </c>
      <c r="BG120" s="283">
        <f>IF(V120="snížená",N120,0)</f>
        <v>0</v>
      </c>
      <c r="BH120" s="283">
        <f>IF(V120="zákl. přenesená",N120,0)</f>
        <v>0</v>
      </c>
      <c r="BI120" s="283">
        <f>IF(V120="sníž. přenesená",N120,0)</f>
        <v>0</v>
      </c>
      <c r="BJ120" s="283">
        <f>IF(V120="nulová",N120,0)</f>
        <v>0</v>
      </c>
      <c r="BK120" s="158" t="s">
        <v>80</v>
      </c>
      <c r="BL120" s="283">
        <f>ROUND(L120*K120,2)</f>
        <v>0</v>
      </c>
      <c r="BM120" s="158" t="s">
        <v>125</v>
      </c>
      <c r="BN120" s="158" t="s">
        <v>127</v>
      </c>
      <c r="BO120" s="173"/>
    </row>
    <row r="121" spans="2:67" s="279" customFormat="1" ht="22.6" customHeight="1">
      <c r="B121" s="270"/>
      <c r="C121" s="284"/>
      <c r="D121" s="284"/>
      <c r="E121" s="285" t="s">
        <v>5</v>
      </c>
      <c r="F121" s="286" t="s">
        <v>126</v>
      </c>
      <c r="G121" s="287"/>
      <c r="H121" s="287"/>
      <c r="I121" s="287"/>
      <c r="J121" s="284"/>
      <c r="K121" s="288" t="s">
        <v>5</v>
      </c>
      <c r="L121" s="284"/>
      <c r="M121" s="284"/>
      <c r="N121" s="284"/>
      <c r="O121" s="284"/>
      <c r="P121" s="284"/>
      <c r="Q121" s="284"/>
      <c r="R121" s="288"/>
      <c r="S121" s="278"/>
      <c r="U121" s="280"/>
      <c r="V121" s="281"/>
      <c r="W121" s="281"/>
      <c r="X121" s="281"/>
      <c r="Y121" s="281"/>
      <c r="Z121" s="281"/>
      <c r="AA121" s="281"/>
      <c r="AB121" s="282"/>
      <c r="AS121" s="289"/>
      <c r="AT121" s="289"/>
      <c r="AU121" s="290" t="s">
        <v>123</v>
      </c>
      <c r="AV121" s="290" t="s">
        <v>80</v>
      </c>
      <c r="AW121" s="289" t="s">
        <v>80</v>
      </c>
      <c r="AX121" s="289" t="s">
        <v>31</v>
      </c>
      <c r="AY121" s="289" t="s">
        <v>74</v>
      </c>
      <c r="AZ121" s="290" t="s">
        <v>120</v>
      </c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</row>
    <row r="122" spans="2:52" s="279" customFormat="1" ht="22.6" customHeight="1">
      <c r="B122" s="270"/>
      <c r="C122" s="281"/>
      <c r="D122" s="281"/>
      <c r="E122" s="291" t="s">
        <v>5</v>
      </c>
      <c r="F122" s="292">
        <v>2</v>
      </c>
      <c r="G122" s="293"/>
      <c r="H122" s="293"/>
      <c r="I122" s="293"/>
      <c r="J122" s="281"/>
      <c r="K122" s="294">
        <v>2</v>
      </c>
      <c r="L122" s="281"/>
      <c r="M122" s="281"/>
      <c r="N122" s="281"/>
      <c r="O122" s="281"/>
      <c r="P122" s="281"/>
      <c r="Q122" s="281"/>
      <c r="R122" s="294"/>
      <c r="S122" s="278"/>
      <c r="U122" s="280"/>
      <c r="V122" s="281"/>
      <c r="W122" s="281"/>
      <c r="X122" s="281"/>
      <c r="Y122" s="281"/>
      <c r="Z122" s="281"/>
      <c r="AA122" s="281"/>
      <c r="AB122" s="282"/>
      <c r="AU122" s="295" t="s">
        <v>123</v>
      </c>
      <c r="AV122" s="295" t="s">
        <v>80</v>
      </c>
      <c r="AW122" s="279" t="s">
        <v>83</v>
      </c>
      <c r="AX122" s="279" t="s">
        <v>31</v>
      </c>
      <c r="AY122" s="279" t="s">
        <v>80</v>
      </c>
      <c r="AZ122" s="295" t="s">
        <v>120</v>
      </c>
    </row>
    <row r="123" spans="2:67" s="279" customFormat="1" ht="22.6" customHeight="1">
      <c r="B123" s="270"/>
      <c r="C123" s="271">
        <v>4</v>
      </c>
      <c r="D123" s="271" t="s">
        <v>121</v>
      </c>
      <c r="E123" s="272" t="s">
        <v>131</v>
      </c>
      <c r="F123" s="273" t="s">
        <v>137</v>
      </c>
      <c r="G123" s="273"/>
      <c r="H123" s="273"/>
      <c r="I123" s="273"/>
      <c r="J123" s="274" t="s">
        <v>124</v>
      </c>
      <c r="K123" s="275">
        <v>5</v>
      </c>
      <c r="L123" s="276"/>
      <c r="M123" s="276"/>
      <c r="N123" s="277">
        <f>ROUND(L123*K123,2)</f>
        <v>0</v>
      </c>
      <c r="O123" s="277"/>
      <c r="P123" s="277"/>
      <c r="Q123" s="277"/>
      <c r="R123" s="275"/>
      <c r="S123" s="278"/>
      <c r="U123" s="280"/>
      <c r="V123" s="281"/>
      <c r="W123" s="281"/>
      <c r="X123" s="281"/>
      <c r="Y123" s="281"/>
      <c r="Z123" s="281"/>
      <c r="AA123" s="281"/>
      <c r="AB123" s="282"/>
      <c r="AS123" s="158" t="s">
        <v>125</v>
      </c>
      <c r="AT123" s="173"/>
      <c r="AU123" s="158" t="s">
        <v>121</v>
      </c>
      <c r="AV123" s="158" t="s">
        <v>80</v>
      </c>
      <c r="AW123" s="173"/>
      <c r="AX123" s="173"/>
      <c r="AY123" s="173"/>
      <c r="AZ123" s="158" t="s">
        <v>120</v>
      </c>
      <c r="BA123" s="173"/>
      <c r="BB123" s="173"/>
      <c r="BC123" s="173"/>
      <c r="BD123" s="173"/>
      <c r="BE123" s="173"/>
      <c r="BF123" s="283">
        <f>IF(V123="základní",N123,0)</f>
        <v>0</v>
      </c>
      <c r="BG123" s="283">
        <f>IF(V123="snížená",N123,0)</f>
        <v>0</v>
      </c>
      <c r="BH123" s="283">
        <f>IF(V123="zákl. přenesená",N123,0)</f>
        <v>0</v>
      </c>
      <c r="BI123" s="283">
        <f>IF(V123="sníž. přenesená",N123,0)</f>
        <v>0</v>
      </c>
      <c r="BJ123" s="283">
        <f>IF(V123="nulová",N123,0)</f>
        <v>0</v>
      </c>
      <c r="BK123" s="158" t="s">
        <v>80</v>
      </c>
      <c r="BL123" s="283">
        <f>ROUND(L123*K123,2)</f>
        <v>0</v>
      </c>
      <c r="BM123" s="158" t="s">
        <v>125</v>
      </c>
      <c r="BN123" s="158" t="s">
        <v>127</v>
      </c>
      <c r="BO123" s="173"/>
    </row>
    <row r="124" spans="2:67" s="279" customFormat="1" ht="22.6" customHeight="1">
      <c r="B124" s="270"/>
      <c r="C124" s="284"/>
      <c r="D124" s="284"/>
      <c r="E124" s="285" t="s">
        <v>5</v>
      </c>
      <c r="F124" s="286" t="s">
        <v>126</v>
      </c>
      <c r="G124" s="287"/>
      <c r="H124" s="287"/>
      <c r="I124" s="287"/>
      <c r="J124" s="284"/>
      <c r="K124" s="288" t="s">
        <v>5</v>
      </c>
      <c r="L124" s="284"/>
      <c r="M124" s="284"/>
      <c r="N124" s="284"/>
      <c r="O124" s="284"/>
      <c r="P124" s="284"/>
      <c r="Q124" s="284"/>
      <c r="R124" s="288"/>
      <c r="S124" s="278"/>
      <c r="U124" s="280"/>
      <c r="V124" s="281"/>
      <c r="W124" s="281"/>
      <c r="X124" s="281"/>
      <c r="Y124" s="281"/>
      <c r="Z124" s="281"/>
      <c r="AA124" s="281"/>
      <c r="AB124" s="282"/>
      <c r="AS124" s="289"/>
      <c r="AT124" s="289"/>
      <c r="AU124" s="290" t="s">
        <v>123</v>
      </c>
      <c r="AV124" s="290" t="s">
        <v>80</v>
      </c>
      <c r="AW124" s="289" t="s">
        <v>80</v>
      </c>
      <c r="AX124" s="289" t="s">
        <v>31</v>
      </c>
      <c r="AY124" s="289" t="s">
        <v>74</v>
      </c>
      <c r="AZ124" s="290" t="s">
        <v>120</v>
      </c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</row>
    <row r="125" spans="2:52" s="279" customFormat="1" ht="22.6" customHeight="1">
      <c r="B125" s="270"/>
      <c r="C125" s="281"/>
      <c r="D125" s="281"/>
      <c r="E125" s="291" t="s">
        <v>5</v>
      </c>
      <c r="F125" s="292">
        <v>5</v>
      </c>
      <c r="G125" s="293"/>
      <c r="H125" s="293"/>
      <c r="I125" s="293"/>
      <c r="J125" s="281"/>
      <c r="K125" s="294">
        <v>5</v>
      </c>
      <c r="L125" s="281"/>
      <c r="M125" s="281"/>
      <c r="N125" s="281"/>
      <c r="O125" s="281"/>
      <c r="P125" s="281"/>
      <c r="Q125" s="281"/>
      <c r="R125" s="294"/>
      <c r="S125" s="278"/>
      <c r="U125" s="280"/>
      <c r="V125" s="281"/>
      <c r="W125" s="281"/>
      <c r="X125" s="281"/>
      <c r="Y125" s="281"/>
      <c r="Z125" s="281"/>
      <c r="AA125" s="281"/>
      <c r="AB125" s="282"/>
      <c r="AU125" s="295" t="s">
        <v>123</v>
      </c>
      <c r="AV125" s="295" t="s">
        <v>80</v>
      </c>
      <c r="AW125" s="279" t="s">
        <v>83</v>
      </c>
      <c r="AX125" s="279" t="s">
        <v>31</v>
      </c>
      <c r="AY125" s="279" t="s">
        <v>80</v>
      </c>
      <c r="AZ125" s="295" t="s">
        <v>120</v>
      </c>
    </row>
    <row r="126" spans="2:67" s="279" customFormat="1" ht="22.6" customHeight="1">
      <c r="B126" s="270"/>
      <c r="C126" s="271">
        <v>5</v>
      </c>
      <c r="D126" s="271" t="s">
        <v>121</v>
      </c>
      <c r="E126" s="272" t="s">
        <v>132</v>
      </c>
      <c r="F126" s="273" t="s">
        <v>138</v>
      </c>
      <c r="G126" s="273"/>
      <c r="H126" s="273"/>
      <c r="I126" s="273"/>
      <c r="J126" s="274" t="s">
        <v>124</v>
      </c>
      <c r="K126" s="275">
        <v>5</v>
      </c>
      <c r="L126" s="276"/>
      <c r="M126" s="276"/>
      <c r="N126" s="277">
        <f>ROUND(L126*K126,2)</f>
        <v>0</v>
      </c>
      <c r="O126" s="277"/>
      <c r="P126" s="277"/>
      <c r="Q126" s="277"/>
      <c r="R126" s="275"/>
      <c r="S126" s="278"/>
      <c r="U126" s="280"/>
      <c r="V126" s="281"/>
      <c r="W126" s="281"/>
      <c r="X126" s="281"/>
      <c r="Y126" s="281"/>
      <c r="Z126" s="281"/>
      <c r="AA126" s="281"/>
      <c r="AB126" s="282"/>
      <c r="AS126" s="158" t="s">
        <v>125</v>
      </c>
      <c r="AT126" s="173"/>
      <c r="AU126" s="158" t="s">
        <v>121</v>
      </c>
      <c r="AV126" s="158" t="s">
        <v>80</v>
      </c>
      <c r="AW126" s="173"/>
      <c r="AX126" s="173"/>
      <c r="AY126" s="173"/>
      <c r="AZ126" s="158" t="s">
        <v>120</v>
      </c>
      <c r="BA126" s="173"/>
      <c r="BB126" s="173"/>
      <c r="BC126" s="173"/>
      <c r="BD126" s="173"/>
      <c r="BE126" s="173"/>
      <c r="BF126" s="283">
        <f>IF(V126="základní",N126,0)</f>
        <v>0</v>
      </c>
      <c r="BG126" s="283">
        <f>IF(V126="snížená",N126,0)</f>
        <v>0</v>
      </c>
      <c r="BH126" s="283">
        <f>IF(V126="zákl. přenesená",N126,0)</f>
        <v>0</v>
      </c>
      <c r="BI126" s="283">
        <f>IF(V126="sníž. přenesená",N126,0)</f>
        <v>0</v>
      </c>
      <c r="BJ126" s="283">
        <f>IF(V126="nulová",N126,0)</f>
        <v>0</v>
      </c>
      <c r="BK126" s="158" t="s">
        <v>80</v>
      </c>
      <c r="BL126" s="283">
        <f>ROUND(L126*K126,2)</f>
        <v>0</v>
      </c>
      <c r="BM126" s="158" t="s">
        <v>125</v>
      </c>
      <c r="BN126" s="158" t="s">
        <v>127</v>
      </c>
      <c r="BO126" s="173"/>
    </row>
    <row r="127" spans="2:67" s="279" customFormat="1" ht="22.6" customHeight="1">
      <c r="B127" s="270"/>
      <c r="C127" s="284"/>
      <c r="D127" s="284"/>
      <c r="E127" s="285" t="s">
        <v>5</v>
      </c>
      <c r="F127" s="286" t="s">
        <v>126</v>
      </c>
      <c r="G127" s="287"/>
      <c r="H127" s="287"/>
      <c r="I127" s="287"/>
      <c r="J127" s="284"/>
      <c r="K127" s="288" t="s">
        <v>5</v>
      </c>
      <c r="L127" s="284"/>
      <c r="M127" s="284"/>
      <c r="N127" s="284"/>
      <c r="O127" s="284"/>
      <c r="P127" s="284"/>
      <c r="Q127" s="284"/>
      <c r="R127" s="288"/>
      <c r="S127" s="278"/>
      <c r="U127" s="280"/>
      <c r="V127" s="281"/>
      <c r="W127" s="281"/>
      <c r="X127" s="281"/>
      <c r="Y127" s="281"/>
      <c r="Z127" s="281"/>
      <c r="AA127" s="281"/>
      <c r="AB127" s="282"/>
      <c r="AS127" s="289"/>
      <c r="AT127" s="289"/>
      <c r="AU127" s="290" t="s">
        <v>123</v>
      </c>
      <c r="AV127" s="290" t="s">
        <v>80</v>
      </c>
      <c r="AW127" s="289" t="s">
        <v>80</v>
      </c>
      <c r="AX127" s="289" t="s">
        <v>31</v>
      </c>
      <c r="AY127" s="289" t="s">
        <v>74</v>
      </c>
      <c r="AZ127" s="290" t="s">
        <v>120</v>
      </c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</row>
    <row r="128" spans="2:52" s="279" customFormat="1" ht="22.6" customHeight="1">
      <c r="B128" s="270"/>
      <c r="C128" s="281"/>
      <c r="D128" s="281"/>
      <c r="E128" s="291" t="s">
        <v>5</v>
      </c>
      <c r="F128" s="292">
        <v>5</v>
      </c>
      <c r="G128" s="293"/>
      <c r="H128" s="293"/>
      <c r="I128" s="293"/>
      <c r="J128" s="281"/>
      <c r="K128" s="294">
        <v>5</v>
      </c>
      <c r="L128" s="281"/>
      <c r="M128" s="281"/>
      <c r="N128" s="281"/>
      <c r="O128" s="281"/>
      <c r="P128" s="281"/>
      <c r="Q128" s="281"/>
      <c r="R128" s="294"/>
      <c r="S128" s="278"/>
      <c r="U128" s="280"/>
      <c r="V128" s="281"/>
      <c r="W128" s="281"/>
      <c r="X128" s="281"/>
      <c r="Y128" s="281"/>
      <c r="Z128" s="281"/>
      <c r="AA128" s="281"/>
      <c r="AB128" s="282"/>
      <c r="AU128" s="295" t="s">
        <v>123</v>
      </c>
      <c r="AV128" s="295" t="s">
        <v>80</v>
      </c>
      <c r="AW128" s="279" t="s">
        <v>83</v>
      </c>
      <c r="AX128" s="279" t="s">
        <v>31</v>
      </c>
      <c r="AY128" s="279" t="s">
        <v>80</v>
      </c>
      <c r="AZ128" s="295" t="s">
        <v>120</v>
      </c>
    </row>
    <row r="129" spans="2:67" s="279" customFormat="1" ht="22.6" customHeight="1">
      <c r="B129" s="270"/>
      <c r="C129" s="271">
        <v>6</v>
      </c>
      <c r="D129" s="271" t="s">
        <v>121</v>
      </c>
      <c r="E129" s="272" t="s">
        <v>133</v>
      </c>
      <c r="F129" s="273" t="s">
        <v>139</v>
      </c>
      <c r="G129" s="273"/>
      <c r="H129" s="273"/>
      <c r="I129" s="273"/>
      <c r="J129" s="274" t="s">
        <v>124</v>
      </c>
      <c r="K129" s="275">
        <v>5</v>
      </c>
      <c r="L129" s="276"/>
      <c r="M129" s="276"/>
      <c r="N129" s="277">
        <f>ROUND(L129*K129,2)</f>
        <v>0</v>
      </c>
      <c r="O129" s="277"/>
      <c r="P129" s="277"/>
      <c r="Q129" s="277"/>
      <c r="R129" s="275"/>
      <c r="S129" s="278"/>
      <c r="U129" s="280"/>
      <c r="V129" s="281"/>
      <c r="W129" s="281"/>
      <c r="X129" s="281"/>
      <c r="Y129" s="281"/>
      <c r="Z129" s="281"/>
      <c r="AA129" s="281"/>
      <c r="AB129" s="282"/>
      <c r="AS129" s="158" t="s">
        <v>125</v>
      </c>
      <c r="AT129" s="173"/>
      <c r="AU129" s="158" t="s">
        <v>121</v>
      </c>
      <c r="AV129" s="158" t="s">
        <v>80</v>
      </c>
      <c r="AW129" s="173"/>
      <c r="AX129" s="173"/>
      <c r="AY129" s="173"/>
      <c r="AZ129" s="158" t="s">
        <v>120</v>
      </c>
      <c r="BA129" s="173"/>
      <c r="BB129" s="173"/>
      <c r="BC129" s="173"/>
      <c r="BD129" s="173"/>
      <c r="BE129" s="173"/>
      <c r="BF129" s="283">
        <f>IF(V129="základní",N129,0)</f>
        <v>0</v>
      </c>
      <c r="BG129" s="283">
        <f>IF(V129="snížená",N129,0)</f>
        <v>0</v>
      </c>
      <c r="BH129" s="283">
        <f>IF(V129="zákl. přenesená",N129,0)</f>
        <v>0</v>
      </c>
      <c r="BI129" s="283">
        <f>IF(V129="sníž. přenesená",N129,0)</f>
        <v>0</v>
      </c>
      <c r="BJ129" s="283">
        <f>IF(V129="nulová",N129,0)</f>
        <v>0</v>
      </c>
      <c r="BK129" s="158" t="s">
        <v>80</v>
      </c>
      <c r="BL129" s="283">
        <f>ROUND(L129*K129,2)</f>
        <v>0</v>
      </c>
      <c r="BM129" s="158" t="s">
        <v>125</v>
      </c>
      <c r="BN129" s="158" t="s">
        <v>127</v>
      </c>
      <c r="BO129" s="173"/>
    </row>
    <row r="130" spans="2:67" s="279" customFormat="1" ht="22.6" customHeight="1">
      <c r="B130" s="270"/>
      <c r="C130" s="284"/>
      <c r="D130" s="284"/>
      <c r="E130" s="285" t="s">
        <v>5</v>
      </c>
      <c r="F130" s="286" t="s">
        <v>126</v>
      </c>
      <c r="G130" s="287"/>
      <c r="H130" s="287"/>
      <c r="I130" s="287"/>
      <c r="J130" s="284"/>
      <c r="K130" s="288" t="s">
        <v>5</v>
      </c>
      <c r="L130" s="284"/>
      <c r="M130" s="284"/>
      <c r="N130" s="284"/>
      <c r="O130" s="284"/>
      <c r="P130" s="284"/>
      <c r="Q130" s="284"/>
      <c r="R130" s="288"/>
      <c r="S130" s="278"/>
      <c r="U130" s="280"/>
      <c r="V130" s="281"/>
      <c r="W130" s="281"/>
      <c r="X130" s="281"/>
      <c r="Y130" s="281"/>
      <c r="Z130" s="281"/>
      <c r="AA130" s="281"/>
      <c r="AB130" s="282"/>
      <c r="AS130" s="289"/>
      <c r="AT130" s="289"/>
      <c r="AU130" s="290" t="s">
        <v>123</v>
      </c>
      <c r="AV130" s="290" t="s">
        <v>80</v>
      </c>
      <c r="AW130" s="289" t="s">
        <v>80</v>
      </c>
      <c r="AX130" s="289" t="s">
        <v>31</v>
      </c>
      <c r="AY130" s="289" t="s">
        <v>74</v>
      </c>
      <c r="AZ130" s="290" t="s">
        <v>120</v>
      </c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</row>
    <row r="131" spans="2:52" s="279" customFormat="1" ht="22.6" customHeight="1">
      <c r="B131" s="270"/>
      <c r="C131" s="281"/>
      <c r="D131" s="281"/>
      <c r="E131" s="291" t="s">
        <v>5</v>
      </c>
      <c r="F131" s="292">
        <v>5</v>
      </c>
      <c r="G131" s="293"/>
      <c r="H131" s="293"/>
      <c r="I131" s="293"/>
      <c r="J131" s="281"/>
      <c r="K131" s="294">
        <v>5</v>
      </c>
      <c r="L131" s="281"/>
      <c r="M131" s="281"/>
      <c r="N131" s="281"/>
      <c r="O131" s="281"/>
      <c r="P131" s="281"/>
      <c r="Q131" s="281"/>
      <c r="R131" s="294"/>
      <c r="S131" s="278"/>
      <c r="U131" s="280"/>
      <c r="V131" s="281"/>
      <c r="W131" s="281"/>
      <c r="X131" s="281"/>
      <c r="Y131" s="281"/>
      <c r="Z131" s="281"/>
      <c r="AA131" s="281"/>
      <c r="AB131" s="282"/>
      <c r="AU131" s="295" t="s">
        <v>123</v>
      </c>
      <c r="AV131" s="295" t="s">
        <v>80</v>
      </c>
      <c r="AW131" s="279" t="s">
        <v>83</v>
      </c>
      <c r="AX131" s="279" t="s">
        <v>31</v>
      </c>
      <c r="AY131" s="279" t="s">
        <v>80</v>
      </c>
      <c r="AZ131" s="295" t="s">
        <v>120</v>
      </c>
    </row>
    <row r="132" spans="2:19" s="173" customFormat="1" ht="6.9" customHeight="1">
      <c r="B132" s="209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1"/>
    </row>
    <row r="133" ht="13.5"/>
  </sheetData>
  <sheetProtection algorithmName="SHA-512" hashValue="8h0EzGp2u/6c1lWuirJLqP9Ob3E0XCEkTP8Q3IeEa+s1qv1ET1GWGXTSzxe4kFEWMQvmKzQMRLWpbBeO2e6Xig==" saltValue="u7TinrlDT3MoF/bd5tqP+w==" spinCount="100000" sheet="1" objects="1" scenarios="1"/>
  <protectedRanges>
    <protectedRange sqref="L114:M114 L117:M117 L120:M120 L123:M123 L126:M126 L129:M129" name="Oblast1"/>
  </protectedRanges>
  <mergeCells count="86">
    <mergeCell ref="F131:I131"/>
    <mergeCell ref="H1:K1"/>
    <mergeCell ref="F115:I115"/>
    <mergeCell ref="F116:I116"/>
    <mergeCell ref="F117:I117"/>
    <mergeCell ref="F118:I118"/>
    <mergeCell ref="F119:I119"/>
    <mergeCell ref="F120:I120"/>
    <mergeCell ref="F121:I121"/>
    <mergeCell ref="M85:Q85"/>
    <mergeCell ref="C87:G87"/>
    <mergeCell ref="L129:M129"/>
    <mergeCell ref="N129:Q129"/>
    <mergeCell ref="F130:I130"/>
    <mergeCell ref="L117:M117"/>
    <mergeCell ref="N117:Q117"/>
    <mergeCell ref="L120:M120"/>
    <mergeCell ref="N120:Q120"/>
    <mergeCell ref="N123:Q123"/>
    <mergeCell ref="F124:I124"/>
    <mergeCell ref="T2:AD2"/>
    <mergeCell ref="N112:Q112"/>
    <mergeCell ref="N113:Q113"/>
    <mergeCell ref="F114:I114"/>
    <mergeCell ref="L114:M114"/>
    <mergeCell ref="N114:Q114"/>
    <mergeCell ref="N90:Q90"/>
    <mergeCell ref="N92:Q92"/>
    <mergeCell ref="L94:Q94"/>
    <mergeCell ref="C100:Q100"/>
    <mergeCell ref="F102:P102"/>
    <mergeCell ref="F103:P103"/>
    <mergeCell ref="F104:P104"/>
    <mergeCell ref="M84:Q84"/>
    <mergeCell ref="F128:I128"/>
    <mergeCell ref="F129:I129"/>
    <mergeCell ref="M106:P106"/>
    <mergeCell ref="M108:Q108"/>
    <mergeCell ref="M109:Q109"/>
    <mergeCell ref="F111:I111"/>
    <mergeCell ref="L111:M111"/>
    <mergeCell ref="N111:Q111"/>
    <mergeCell ref="F125:I125"/>
    <mergeCell ref="F126:I126"/>
    <mergeCell ref="L126:M126"/>
    <mergeCell ref="N126:Q126"/>
    <mergeCell ref="F127:I127"/>
    <mergeCell ref="F122:I122"/>
    <mergeCell ref="F123:I123"/>
    <mergeCell ref="L123:M123"/>
    <mergeCell ref="N87:Q87"/>
    <mergeCell ref="N89:Q8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80:P80"/>
    <mergeCell ref="M82:P8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F79:P79"/>
  </mergeCells>
  <hyperlinks>
    <hyperlink ref="F1:G1" location="C2" display="1) Krycí list rozpočtu"/>
    <hyperlink ref="H1:K1" location="C87" display="2) Rekapitulace rozpočtu"/>
    <hyperlink ref="L1" location="C133" display="3) Rozpočet"/>
    <hyperlink ref="T1:U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Karel</cp:lastModifiedBy>
  <cp:lastPrinted>2017-02-06T13:32:14Z</cp:lastPrinted>
  <dcterms:created xsi:type="dcterms:W3CDTF">2017-02-06T13:27:38Z</dcterms:created>
  <dcterms:modified xsi:type="dcterms:W3CDTF">2017-03-15T19:50:53Z</dcterms:modified>
  <cp:category/>
  <cp:version/>
  <cp:contentType/>
  <cp:contentStatus/>
</cp:coreProperties>
</file>