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Vw2LtmX1ZojxzReQ25Qn39Zj5F4Jvl3/YqDNNu9CnqDrcMfCPvjOzTVM8NOt/FifvoIFujyq/+fg1lITqc409g==" workbookSaltValue="EHdN/9CkdaEEAXR608SEqA==" workbookSpinCount="100000" lockStructure="1"/>
  <bookViews>
    <workbookView xWindow="0" yWindow="0" windowWidth="20730" windowHeight="11745" tabRatio="908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A44" i="25"/>
  <c r="B36" i="17" s="1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B37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31" i="17"/>
  <c r="A29" i="17"/>
  <c r="A27" i="17"/>
  <c r="A36" i="17"/>
  <c r="A34" i="17"/>
  <c r="A32" i="17"/>
  <c r="A30" i="17"/>
  <c r="A28" i="17"/>
  <c r="A26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<sst xmlns="http://schemas.openxmlformats.org/spreadsheetml/2006/main" count="331" uniqueCount="96">
  <si>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</si>
  <si>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</si>
  <si>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</si>
  <si>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</si>
  <si>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</si>
  <si>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</si>
  <si>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</si>
  <si>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</si>
  <si>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</si>
  <si>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</si>
  <si>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</si>
  <si>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</si>
  <si>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</si>
  <si>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</si>
  <si>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</si>
  <si>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</si>
  <si>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</si>
  <si>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</si>
  <si>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</si>
  <si>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</si>
  <si>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</si>
  <si>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</si>
  <si>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</si>
  <si>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</si>
  <si>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</si>
  <si>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</si>
  <si>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</si>
  <si>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</si>
  <si>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</si>
  <si>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</si>
  <si>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</si>
  <si>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</si>
  <si>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</si>
  <si>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</si>
  <si>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</si>
  <si>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</si>
  <si>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</si>
  <si>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</si>
  <si>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</si>
  <si>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</si>
  <si>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</si>
  <si>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</si>
  <si>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</si>
  <si>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</si>
  <si>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</si>
  <si>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</si>
  <si>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</si>
  <si>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</si>
  <si>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</si>
  <si>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</si>
  <si>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</si>
  <si>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</si>
  <si>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</si>
  <si>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</si>
  <si>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</si>
  <si>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</si>
  <si>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</si>
  <si>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</si>
  <si>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</si>
  <si>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</si>
  <si>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</si>
  <si>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</si>
  <si>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</si>
  <si>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</si>
  <si>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</si>
  <si>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</si>
  <si>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</si>
  <si>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</si>
  <si>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</si>
  <si>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</si>
  <si>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</si>
  <si>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</si>
  <si>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</si>
  <si>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</si>
  <si>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</si>
  <si>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</si>
  <si>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</si>
  <si>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</si>
  <si>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</si>
  <si>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</si>
  <si>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</si>
  <si>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</si>
  <si>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</si>
  <si>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</si>
  <si>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</si>
  <si>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</si>
  <si>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</si>
  <si>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</si>
  <si>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</si>
  <si>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</si>
  <si>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</si>
  <si>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</si>
  <si>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Výběrová oblast č. 8</t>
  </si>
  <si>
    <t>Jičínsko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</si>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</sst>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1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2" xfId="2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5" t="s">
        <v>92</v>
      </c>
      <c r="B5" s="166"/>
      <c r="C5" s="165" t="s">
        <v>93</v>
      </c>
      <c r="D5" s="166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4"/>
      <c r="B9" s="175"/>
      <c r="C9" s="175"/>
      <c r="D9" s="175"/>
      <c r="E9" s="175"/>
      <c r="F9" s="176"/>
      <c r="G9" s="34" t="s">
        <v>12</v>
      </c>
      <c r="H9" s="35"/>
      <c r="I9" s="35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4" t="s">
        <v>13</v>
      </c>
      <c r="H10" s="35"/>
      <c r="I10" s="35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4" t="s">
        <v>14</v>
      </c>
      <c r="H11" s="35"/>
      <c r="I11" s="35"/>
      <c r="J11" s="187"/>
      <c r="K11" s="180"/>
      <c r="L11" s="183"/>
    </row>
    <row r="12" spans="1:12" ht="15.75" thickBot="1" x14ac:dyDescent="0.3">
      <c r="A12" s="36" t="s">
        <v>15</v>
      </c>
      <c r="B12" s="167"/>
      <c r="C12" s="168"/>
      <c r="D12" s="37" t="s">
        <v>16</v>
      </c>
      <c r="E12" s="169"/>
      <c r="F12" s="170"/>
      <c r="G12" s="38" t="s">
        <v>17</v>
      </c>
      <c r="H12" s="39"/>
      <c r="I12" s="39"/>
      <c r="J12" s="171"/>
      <c r="K12" s="172"/>
      <c r="L12" s="173"/>
    </row>
  </sheetData>
  <sheetProtection algorithmName="SHA-512" hashValue="MEhHzURbYKoGJmtbCYJbIl0csG/uT0NwrAxYq7QUyRhbwGJwZ7MTkr4GEG8Vd4mnrj/R+FBu9UN5GpPb12jQSA==" saltValue="8AbWUmszPf6+F5h7Lhye+Q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16" t="str">
        <f>'1_Ident_udaje'!A5:B5</f>
        <v>Výběrová oblast č. 8</v>
      </c>
      <c r="B4" s="217"/>
      <c r="C4" s="216" t="str">
        <f>'1_Ident_udaje'!C5:D5</f>
        <v>Jičínsko</v>
      </c>
      <c r="D4" s="217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5">
        <f>'1_Ident_udaje'!A9:F9</f>
        <v>0</v>
      </c>
      <c r="B8" s="316"/>
      <c r="C8" s="316"/>
      <c r="D8" s="316"/>
      <c r="E8" s="316"/>
      <c r="F8" s="317"/>
      <c r="G8" s="34" t="s">
        <v>12</v>
      </c>
      <c r="H8" s="35"/>
      <c r="I8" s="35"/>
      <c r="J8" s="318">
        <f>'1_Ident_udaje'!J9:L9</f>
        <v>0</v>
      </c>
      <c r="K8" s="316"/>
      <c r="L8" s="319"/>
    </row>
    <row r="9" spans="1:12" s="13" customFormat="1" ht="15" x14ac:dyDescent="0.25">
      <c r="A9" s="320">
        <f>'1_Ident_udaje'!A10:F10</f>
        <v>0</v>
      </c>
      <c r="B9" s="321"/>
      <c r="C9" s="321"/>
      <c r="D9" s="321"/>
      <c r="E9" s="321"/>
      <c r="F9" s="322"/>
      <c r="G9" s="34" t="s">
        <v>13</v>
      </c>
      <c r="H9" s="35"/>
      <c r="I9" s="35"/>
      <c r="J9" s="323">
        <f>'1_Ident_udaje'!J10:L10</f>
        <v>0</v>
      </c>
      <c r="K9" s="321"/>
      <c r="L9" s="324"/>
    </row>
    <row r="10" spans="1:12" s="13" customFormat="1" ht="15" x14ac:dyDescent="0.25">
      <c r="A10" s="325">
        <f>'1_Ident_udaje'!A11:F11</f>
        <v>0</v>
      </c>
      <c r="B10" s="326"/>
      <c r="C10" s="326"/>
      <c r="D10" s="326"/>
      <c r="E10" s="326"/>
      <c r="F10" s="327"/>
      <c r="G10" s="34" t="s">
        <v>14</v>
      </c>
      <c r="H10" s="35"/>
      <c r="I10" s="35"/>
      <c r="J10" s="328">
        <f>'1_Ident_udaje'!J11:L11</f>
        <v>0</v>
      </c>
      <c r="K10" s="321"/>
      <c r="L10" s="324"/>
    </row>
    <row r="11" spans="1:12" s="13" customFormat="1" ht="15.75" thickBot="1" x14ac:dyDescent="0.3">
      <c r="A11" s="36" t="s">
        <v>15</v>
      </c>
      <c r="B11" s="313">
        <f>'1_Ident_udaje'!B12:C12</f>
        <v>0</v>
      </c>
      <c r="C11" s="314"/>
      <c r="D11" s="37" t="s">
        <v>16</v>
      </c>
      <c r="E11" s="308">
        <f>'1_Ident_udaje'!E12:F12</f>
        <v>0</v>
      </c>
      <c r="F11" s="309"/>
      <c r="G11" s="38" t="s">
        <v>17</v>
      </c>
      <c r="H11" s="39"/>
      <c r="I11" s="39"/>
      <c r="J11" s="310">
        <f>'1_Ident_udaje'!J12:L12</f>
        <v>0</v>
      </c>
      <c r="K11" s="311"/>
      <c r="L11" s="312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29" t="s">
        <v>50</v>
      </c>
      <c r="C14" s="330"/>
      <c r="D14" s="330"/>
      <c r="E14" s="330"/>
      <c r="F14" s="330"/>
      <c r="G14" s="330"/>
      <c r="H14" s="330"/>
      <c r="I14" s="330"/>
      <c r="J14" s="330"/>
      <c r="K14" s="124">
        <f>'6_Cenová_nabidka - souhrn'!C9*'2_Spec_rozsahu_zakázky'!D18+'6_Cenová_nabidka - souhrn'!E9*'2_Spec_rozsahu_zakázky'!F18+'6_Cenová_nabidka - souhrn'!G9*'2_Spec_rozsahu_zakázky'!H18</f>
        <v>643193.64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29" t="s">
        <v>51</v>
      </c>
      <c r="C16" s="330"/>
      <c r="D16" s="330"/>
      <c r="E16" s="330"/>
      <c r="F16" s="330"/>
      <c r="G16" s="330"/>
      <c r="H16" s="330"/>
      <c r="I16" s="330"/>
      <c r="J16" s="330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29" t="s">
        <v>52</v>
      </c>
      <c r="C18" s="330"/>
      <c r="D18" s="330"/>
      <c r="E18" s="330"/>
      <c r="F18" s="330"/>
      <c r="G18" s="330"/>
      <c r="H18" s="330"/>
      <c r="I18" s="330"/>
      <c r="J18" s="330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6" t="s">
        <v>54</v>
      </c>
      <c r="C20" s="307"/>
      <c r="D20" s="307"/>
      <c r="E20" s="307"/>
      <c r="F20" s="307"/>
      <c r="G20" s="307"/>
      <c r="H20" s="307"/>
      <c r="I20" s="307"/>
      <c r="J20" s="307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A4:B4"/>
    <mergeCell ref="C4:D4"/>
    <mergeCell ref="B14:J14"/>
    <mergeCell ref="B16:J16"/>
    <mergeCell ref="B18:J18"/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8</v>
      </c>
      <c r="B5" s="15" t="str">
        <f>'1_Ident_udaje'!C5</f>
        <v>Jičínsko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188"/>
      <c r="B7" s="188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189" t="s">
        <v>34</v>
      </c>
      <c r="E8" s="190"/>
      <c r="F8" s="190"/>
      <c r="G8" s="190"/>
      <c r="H8" s="190"/>
      <c r="I8" s="191"/>
    </row>
    <row r="9" spans="1:9" ht="30" customHeight="1" x14ac:dyDescent="0.25">
      <c r="A9" s="90"/>
      <c r="B9" s="12"/>
      <c r="C9" s="12"/>
      <c r="D9" s="194" t="s">
        <v>35</v>
      </c>
      <c r="E9" s="194"/>
      <c r="F9" s="194" t="s">
        <v>36</v>
      </c>
      <c r="G9" s="194"/>
      <c r="H9" s="194" t="s">
        <v>37</v>
      </c>
      <c r="I9" s="195"/>
    </row>
    <row r="10" spans="1:9" s="16" customFormat="1" ht="30" customHeight="1" x14ac:dyDescent="0.25">
      <c r="A10" s="192" t="s">
        <v>59</v>
      </c>
      <c r="B10" s="193"/>
      <c r="C10" s="91"/>
      <c r="D10" s="196">
        <v>17</v>
      </c>
      <c r="E10" s="196"/>
      <c r="F10" s="196">
        <v>7</v>
      </c>
      <c r="G10" s="196"/>
      <c r="H10" s="196">
        <v>4</v>
      </c>
      <c r="I10" s="197"/>
    </row>
    <row r="11" spans="1:9" ht="30" customHeight="1" x14ac:dyDescent="0.25">
      <c r="A11" s="192" t="s">
        <v>60</v>
      </c>
      <c r="B11" s="193"/>
      <c r="C11" s="7"/>
      <c r="D11" s="196">
        <v>2</v>
      </c>
      <c r="E11" s="196"/>
      <c r="F11" s="196">
        <v>0</v>
      </c>
      <c r="G11" s="196"/>
      <c r="H11" s="196">
        <v>0</v>
      </c>
      <c r="I11" s="197"/>
    </row>
    <row r="12" spans="1:9" ht="30" customHeight="1" x14ac:dyDescent="0.25">
      <c r="A12" s="192" t="s">
        <v>58</v>
      </c>
      <c r="B12" s="193"/>
      <c r="C12" s="7"/>
      <c r="D12" s="196">
        <f>D10+D11</f>
        <v>19</v>
      </c>
      <c r="E12" s="196"/>
      <c r="F12" s="196">
        <f>F10+F11</f>
        <v>7</v>
      </c>
      <c r="G12" s="196"/>
      <c r="H12" s="196">
        <f>H10+H11</f>
        <v>4</v>
      </c>
      <c r="I12" s="197"/>
    </row>
    <row r="13" spans="1:9" s="16" customFormat="1" ht="30" customHeight="1" x14ac:dyDescent="0.25">
      <c r="A13" s="203" t="s">
        <v>61</v>
      </c>
      <c r="B13" s="204"/>
      <c r="C13" s="205"/>
      <c r="D13" s="196">
        <v>10</v>
      </c>
      <c r="E13" s="196"/>
      <c r="F13" s="196">
        <v>2</v>
      </c>
      <c r="G13" s="196"/>
      <c r="H13" s="196">
        <v>0</v>
      </c>
      <c r="I13" s="197"/>
    </row>
    <row r="14" spans="1:9" ht="30" customHeight="1" thickBot="1" x14ac:dyDescent="0.3">
      <c r="A14" s="210" t="s">
        <v>57</v>
      </c>
      <c r="B14" s="211"/>
      <c r="C14" s="9"/>
      <c r="D14" s="212">
        <f>D12+F12+H12</f>
        <v>30</v>
      </c>
      <c r="E14" s="212"/>
      <c r="F14" s="212"/>
      <c r="G14" s="212"/>
      <c r="H14" s="212"/>
      <c r="I14" s="213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189" t="s">
        <v>38</v>
      </c>
      <c r="E16" s="190"/>
      <c r="F16" s="190"/>
      <c r="G16" s="190"/>
      <c r="H16" s="190"/>
      <c r="I16" s="191"/>
    </row>
    <row r="17" spans="1:9" ht="30" customHeight="1" x14ac:dyDescent="0.25">
      <c r="A17" s="90"/>
      <c r="B17" s="12"/>
      <c r="C17" s="12"/>
      <c r="D17" s="194" t="s">
        <v>35</v>
      </c>
      <c r="E17" s="194"/>
      <c r="F17" s="194" t="s">
        <v>36</v>
      </c>
      <c r="G17" s="194"/>
      <c r="H17" s="194" t="s">
        <v>37</v>
      </c>
      <c r="I17" s="195"/>
    </row>
    <row r="18" spans="1:9" ht="30" customHeight="1" x14ac:dyDescent="0.25">
      <c r="A18" s="203" t="s">
        <v>84</v>
      </c>
      <c r="B18" s="204"/>
      <c r="C18" s="98"/>
      <c r="D18" s="199">
        <v>1198541</v>
      </c>
      <c r="E18" s="199"/>
      <c r="F18" s="199">
        <v>464448</v>
      </c>
      <c r="G18" s="199"/>
      <c r="H18" s="199">
        <v>228757</v>
      </c>
      <c r="I18" s="200"/>
    </row>
    <row r="19" spans="1:9" ht="30" customHeight="1" x14ac:dyDescent="0.25">
      <c r="A19" s="198" t="s">
        <v>62</v>
      </c>
      <c r="B19" s="193"/>
      <c r="C19" s="98"/>
      <c r="D19" s="199">
        <f>D20*1.15</f>
        <v>2175507.9</v>
      </c>
      <c r="E19" s="199"/>
      <c r="F19" s="199"/>
      <c r="G19" s="199"/>
      <c r="H19" s="199"/>
      <c r="I19" s="200"/>
    </row>
    <row r="20" spans="1:9" ht="30" customHeight="1" x14ac:dyDescent="0.25">
      <c r="A20" s="206" t="s">
        <v>63</v>
      </c>
      <c r="B20" s="207"/>
      <c r="C20" s="98"/>
      <c r="D20" s="208">
        <f>SUM(D18:I18)</f>
        <v>1891746</v>
      </c>
      <c r="E20" s="208"/>
      <c r="F20" s="208"/>
      <c r="G20" s="208"/>
      <c r="H20" s="208"/>
      <c r="I20" s="209"/>
    </row>
    <row r="21" spans="1:9" ht="30" customHeight="1" thickBot="1" x14ac:dyDescent="0.3">
      <c r="A21" s="198" t="s">
        <v>64</v>
      </c>
      <c r="B21" s="193"/>
      <c r="C21" s="99"/>
      <c r="D21" s="201">
        <f>D20*0.9</f>
        <v>1702571.4000000001</v>
      </c>
      <c r="E21" s="201"/>
      <c r="F21" s="201"/>
      <c r="G21" s="201"/>
      <c r="H21" s="201"/>
      <c r="I21" s="202"/>
    </row>
  </sheetData>
  <sheetProtection algorithmName="SHA-512" hashValue="k8dwfw9MKvjCYCUce9nkXcFNwb8597yFNqlSAq+r/tE59lMkV9h4yvvdrR3Dv0XuOQBJ8vjSjqxtX6ya0GQKSw==" saltValue="sqL2Ho6usPT4buoTwkWbvw==" spinCount="100000" sheet="1" objects="1" scenarios="1"/>
  <mergeCells count="37"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16" t="str">
        <f>'1_Ident_udaje'!A5:B5</f>
        <v>Výběrová oblast č. 8</v>
      </c>
      <c r="B4" s="217"/>
      <c r="C4" s="102" t="str">
        <f>'1_Ident_udaje'!C5:D5</f>
        <v>Jičínsko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18" t="s">
        <v>34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20"/>
      <c r="P6" s="43"/>
    </row>
    <row r="7" spans="1:30" s="16" customFormat="1" ht="24.95" customHeight="1" thickBot="1" x14ac:dyDescent="0.3">
      <c r="A7" s="43"/>
      <c r="B7" s="43"/>
      <c r="C7" s="43"/>
      <c r="D7" s="221" t="s">
        <v>35</v>
      </c>
      <c r="E7" s="222"/>
      <c r="F7" s="222"/>
      <c r="G7" s="222"/>
      <c r="H7" s="222" t="s">
        <v>36</v>
      </c>
      <c r="I7" s="222"/>
      <c r="J7" s="222"/>
      <c r="K7" s="222"/>
      <c r="L7" s="222" t="s">
        <v>37</v>
      </c>
      <c r="M7" s="222"/>
      <c r="N7" s="222"/>
      <c r="O7" s="223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14" t="s">
        <v>6</v>
      </c>
      <c r="C8" s="215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6" t="s">
        <v>25</v>
      </c>
      <c r="C9" s="227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24" t="s">
        <v>18</v>
      </c>
      <c r="C10" s="225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8" t="s">
        <v>19</v>
      </c>
      <c r="C11" s="229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24" t="s">
        <v>1</v>
      </c>
      <c r="C12" s="225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24" t="s">
        <v>8</v>
      </c>
      <c r="C13" s="225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24" t="s">
        <v>0</v>
      </c>
      <c r="C14" s="225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24" t="s">
        <v>20</v>
      </c>
      <c r="C15" s="225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24" t="s">
        <v>4</v>
      </c>
      <c r="C16" s="225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30" t="s">
        <v>21</v>
      </c>
      <c r="C17" s="204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24" t="s">
        <v>2</v>
      </c>
      <c r="C18" s="225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24" t="s">
        <v>3</v>
      </c>
      <c r="C19" s="225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24" t="s">
        <v>22</v>
      </c>
      <c r="C20" s="225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24" t="s">
        <v>23</v>
      </c>
      <c r="C21" s="225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24" t="s">
        <v>24</v>
      </c>
      <c r="C22" s="225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33" t="s">
        <v>26</v>
      </c>
      <c r="C23" s="234"/>
      <c r="D23" s="113">
        <v>0</v>
      </c>
      <c r="E23" s="149">
        <v>0</v>
      </c>
      <c r="F23" s="150">
        <v>0.34</v>
      </c>
      <c r="G23" s="118">
        <f t="shared" ref="G23" si="6">F23/(F23+E23)</f>
        <v>1</v>
      </c>
      <c r="H23" s="119">
        <v>0</v>
      </c>
      <c r="I23" s="149">
        <v>0</v>
      </c>
      <c r="J23" s="150">
        <v>0.34</v>
      </c>
      <c r="K23" s="118">
        <f t="shared" ref="K23" si="7">J23/(J23+I23)</f>
        <v>1</v>
      </c>
      <c r="L23" s="113">
        <v>0</v>
      </c>
      <c r="M23" s="149">
        <v>0</v>
      </c>
      <c r="N23" s="150">
        <v>0.34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7">
        <v>16</v>
      </c>
      <c r="B24" s="163" t="s">
        <v>89</v>
      </c>
      <c r="C24" s="158"/>
      <c r="D24" s="159"/>
      <c r="E24" s="155">
        <f>SUM('3_Nákladove_položky_prep'!E9:E23)</f>
        <v>0</v>
      </c>
      <c r="F24" s="156">
        <f>SUM('3_Nákladove_položky_prep'!F9:F23)</f>
        <v>0.34</v>
      </c>
      <c r="G24" s="151"/>
      <c r="H24" s="152"/>
      <c r="I24" s="155">
        <f>SUM('3_Nákladove_položky_prep'!I9:I23)</f>
        <v>0</v>
      </c>
      <c r="J24" s="156">
        <f>SUM('3_Nákladove_položky_prep'!J9:J23)</f>
        <v>0.34</v>
      </c>
      <c r="K24" s="151"/>
      <c r="L24" s="152"/>
      <c r="M24" s="155">
        <f>SUM('3_Nákladove_položky_prep'!M9:M23)</f>
        <v>0</v>
      </c>
      <c r="N24" s="156">
        <f>SUM('3_Nákladove_položky_prep'!N9:N23)</f>
        <v>0.34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60">
        <v>17</v>
      </c>
      <c r="B25" s="164" t="s">
        <v>75</v>
      </c>
      <c r="C25" s="161"/>
      <c r="D25" s="162"/>
      <c r="E25" s="231">
        <f>SUM(E24+F24)</f>
        <v>0.34</v>
      </c>
      <c r="F25" s="232"/>
      <c r="G25" s="153"/>
      <c r="H25" s="154"/>
      <c r="I25" s="231">
        <f>SUM(I24+J24)</f>
        <v>0.34</v>
      </c>
      <c r="J25" s="232"/>
      <c r="K25" s="153"/>
      <c r="L25" s="154"/>
      <c r="M25" s="231">
        <f>SUM(M24+N24)</f>
        <v>0.34</v>
      </c>
      <c r="N25" s="232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35" t="s">
        <v>77</v>
      </c>
      <c r="C30" s="236"/>
      <c r="D30" s="237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5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5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bh8sbrLZzR/9ijabt2D43nq2ylJqZyPNOoM+SZJTl84D27hKNLJcocdguLK0m2E3BqbmPXgn5FVRRNcPN9p79w==" saltValue="5Rj4JaTjawEIOq8OBHONZQ==" spinCount="100000" sheet="1" objects="1" scenarios="1"/>
  <mergeCells count="25">
    <mergeCell ref="M25:N25"/>
    <mergeCell ref="B21:C21"/>
    <mergeCell ref="B22:C22"/>
    <mergeCell ref="B23:C23"/>
    <mergeCell ref="B30:D30"/>
    <mergeCell ref="E25:F25"/>
    <mergeCell ref="I25:J25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A4:B4"/>
    <mergeCell ref="D6:O6"/>
    <mergeCell ref="D7:G7"/>
    <mergeCell ref="H7:K7"/>
    <mergeCell ref="L7:O7"/>
  </mergeCells>
  <dataValidations count="1">
    <dataValidation type="custom" allowBlank="1" showInputMessage="1" showErrorMessage="1" errorTitle="Chybné zadání" error="Hodnotu lze zadat s přesností maximálně dvou desetinných míst, lze ji zadat pouze v povoleném intervalu." sqref="M9">
      <formula1>AND(OR(MOD(1000*M9,10)=0,MOD(1000*M9,10)&lt;0.0000000001,10-MOD(1000*M9,10)&lt;0.0000000001),M9&lt;=$D$32)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16" t="s">
        <v>78</v>
      </c>
      <c r="B4" s="217"/>
      <c r="C4" s="102" t="str">
        <f>'1_Ident_udaje'!C5:D5</f>
        <v>Jičínsko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18" t="s">
        <v>34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20"/>
      <c r="P6" s="43"/>
    </row>
    <row r="7" spans="1:19" s="16" customFormat="1" ht="24.95" customHeight="1" thickBot="1" x14ac:dyDescent="0.3">
      <c r="A7" s="43"/>
      <c r="B7" s="43"/>
      <c r="C7" s="43"/>
      <c r="D7" s="221" t="s">
        <v>35</v>
      </c>
      <c r="E7" s="222"/>
      <c r="F7" s="222"/>
      <c r="G7" s="222"/>
      <c r="H7" s="222" t="s">
        <v>36</v>
      </c>
      <c r="I7" s="222"/>
      <c r="J7" s="222"/>
      <c r="K7" s="222"/>
      <c r="L7" s="222" t="s">
        <v>37</v>
      </c>
      <c r="M7" s="222"/>
      <c r="N7" s="222"/>
      <c r="O7" s="223"/>
      <c r="P7" s="43"/>
      <c r="Q7" s="131"/>
      <c r="R7" s="131"/>
      <c r="S7" s="131"/>
    </row>
    <row r="8" spans="1:19" ht="61.5" customHeight="1" x14ac:dyDescent="0.25">
      <c r="A8" s="40" t="s">
        <v>28</v>
      </c>
      <c r="B8" s="214" t="s">
        <v>6</v>
      </c>
      <c r="C8" s="215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6" t="s">
        <v>25</v>
      </c>
      <c r="C9" s="227"/>
      <c r="D9" s="110">
        <v>0</v>
      </c>
      <c r="E9" s="142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2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2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24" t="s">
        <v>18</v>
      </c>
      <c r="C10" s="225"/>
      <c r="D10" s="111">
        <v>0</v>
      </c>
      <c r="E10" s="142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2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2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8" t="s">
        <v>19</v>
      </c>
      <c r="C11" s="229"/>
      <c r="D11" s="112">
        <f>ROUND(F11*'2_Spec_rozsahu_zakázky'!$D$18/'2_Spec_rozsahu_zakázky'!$D$12,-2)</f>
        <v>0</v>
      </c>
      <c r="E11" s="142">
        <f>ROUND('3_Nákladove_položky'!E11,2)</f>
        <v>0</v>
      </c>
      <c r="F11" s="142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3">
        <f>ROUND('3_Nákladove_položky'!I11,2)</f>
        <v>0</v>
      </c>
      <c r="J11" s="142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3">
        <f>ROUND('3_Nákladove_položky'!M11,2)</f>
        <v>0</v>
      </c>
      <c r="N11" s="142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24" t="s">
        <v>1</v>
      </c>
      <c r="C12" s="225"/>
      <c r="D12" s="112">
        <f>ROUND(F12*'2_Spec_rozsahu_zakázky'!$D$18:$E$18/'2_Spec_rozsahu_zakázky'!$D$12:$E$12,-2)</f>
        <v>0</v>
      </c>
      <c r="E12" s="1">
        <v>0</v>
      </c>
      <c r="F12" s="142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2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2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24" t="s">
        <v>8</v>
      </c>
      <c r="C13" s="225"/>
      <c r="D13" s="112">
        <f>ROUND(F13*'2_Spec_rozsahu_zakázky'!$D$18:$E$18/'2_Spec_rozsahu_zakázky'!$D$12:$E$12,-2)</f>
        <v>0</v>
      </c>
      <c r="E13" s="1">
        <v>0</v>
      </c>
      <c r="F13" s="142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2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2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24" t="s">
        <v>0</v>
      </c>
      <c r="C14" s="225"/>
      <c r="D14" s="112">
        <f>ROUND(F14*'2_Spec_rozsahu_zakázky'!$D$18:$E$18/'2_Spec_rozsahu_zakázky'!$D$12:$E$12,-2)</f>
        <v>0</v>
      </c>
      <c r="E14" s="143">
        <f>ROUND('3_Nákladove_položky'!E14,2)</f>
        <v>0</v>
      </c>
      <c r="F14" s="142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3">
        <f>ROUND('3_Nákladove_položky'!I14,2)</f>
        <v>0</v>
      </c>
      <c r="J14" s="142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3">
        <f>ROUND('3_Nákladove_položky'!M14,2)</f>
        <v>0</v>
      </c>
      <c r="N14" s="142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24" t="s">
        <v>20</v>
      </c>
      <c r="C15" s="225"/>
      <c r="D15" s="112">
        <f>ROUND(F15*'2_Spec_rozsahu_zakázky'!$D$18:$E$18/'2_Spec_rozsahu_zakázky'!$D$12:$E$12,-2)</f>
        <v>0</v>
      </c>
      <c r="E15" s="143">
        <f>ROUND('3_Nákladove_položky'!E15,2)</f>
        <v>0</v>
      </c>
      <c r="F15" s="142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3">
        <f>ROUND('3_Nákladove_položky'!I15,2)</f>
        <v>0</v>
      </c>
      <c r="J15" s="142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3">
        <f>ROUND('3_Nákladove_položky'!M15,2)</f>
        <v>0</v>
      </c>
      <c r="N15" s="142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24" t="s">
        <v>4</v>
      </c>
      <c r="C16" s="225"/>
      <c r="D16" s="112">
        <f>ROUND(F16*'2_Spec_rozsahu_zakázky'!$D$18:$E$18/'2_Spec_rozsahu_zakázky'!$D$12:$E$12,-2)</f>
        <v>0</v>
      </c>
      <c r="E16" s="143">
        <f>ROUND('3_Nákladove_položky'!E16,2)</f>
        <v>0</v>
      </c>
      <c r="F16" s="142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3">
        <f>ROUND('3_Nákladove_položky'!I16,2)</f>
        <v>0</v>
      </c>
      <c r="J16" s="142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3">
        <f>ROUND('3_Nákladove_položky'!M16,2)</f>
        <v>0</v>
      </c>
      <c r="N16" s="142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30" t="s">
        <v>21</v>
      </c>
      <c r="C17" s="204"/>
      <c r="D17" s="111">
        <v>0</v>
      </c>
      <c r="E17" s="143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3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3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24" t="s">
        <v>2</v>
      </c>
      <c r="C18" s="225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24" t="s">
        <v>3</v>
      </c>
      <c r="C19" s="225"/>
      <c r="D19" s="112">
        <f>ROUND(F19*'2_Spec_rozsahu_zakázky'!$D$18:$E$18/'2_Spec_rozsahu_zakázky'!$D$12:$E$12,-2)</f>
        <v>0</v>
      </c>
      <c r="E19" s="1">
        <v>0</v>
      </c>
      <c r="F19" s="142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2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2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24" t="s">
        <v>22</v>
      </c>
      <c r="C20" s="225"/>
      <c r="D20" s="112">
        <f>ROUND(F20*'2_Spec_rozsahu_zakázky'!$D$18:$E$18/'2_Spec_rozsahu_zakázky'!$D$12:$E$12,-2)</f>
        <v>0</v>
      </c>
      <c r="E20" s="144">
        <f>ROUND('3_Nákladove_položky'!E20,2)</f>
        <v>0</v>
      </c>
      <c r="F20" s="142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4">
        <f>ROUND('3_Nákladove_položky'!I20,2)</f>
        <v>0</v>
      </c>
      <c r="J20" s="142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4">
        <f>ROUND('3_Nákladove_položky'!M20,2)</f>
        <v>0</v>
      </c>
      <c r="N20" s="142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24" t="s">
        <v>23</v>
      </c>
      <c r="C21" s="225"/>
      <c r="D21" s="112">
        <f>ROUND(F21*'2_Spec_rozsahu_zakázky'!$D$18:$E$18/'2_Spec_rozsahu_zakázky'!$D$12:$E$12,-2)</f>
        <v>0</v>
      </c>
      <c r="E21" s="143">
        <f>ROUND('3_Nákladove_položky'!E21,2)</f>
        <v>0</v>
      </c>
      <c r="F21" s="142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3">
        <f>ROUND('3_Nákladove_položky'!I21,2)</f>
        <v>0</v>
      </c>
      <c r="J21" s="142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3">
        <f>ROUND('3_Nákladove_položky'!M21,2)</f>
        <v>0</v>
      </c>
      <c r="N21" s="142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24" t="s">
        <v>24</v>
      </c>
      <c r="C22" s="225"/>
      <c r="D22" s="112">
        <f>ROUND(F22*'2_Spec_rozsahu_zakázky'!$D$18:$E$18/'2_Spec_rozsahu_zakázky'!$D$12:$E$12,-2)</f>
        <v>0</v>
      </c>
      <c r="E22" s="1">
        <v>0</v>
      </c>
      <c r="F22" s="142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2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2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33" t="s">
        <v>26</v>
      </c>
      <c r="C23" s="234"/>
      <c r="D23" s="113">
        <v>0</v>
      </c>
      <c r="E23" s="3">
        <v>0</v>
      </c>
      <c r="F23" s="4">
        <v>0.34</v>
      </c>
      <c r="G23" s="118">
        <f t="shared" ref="G23" si="0">F23/(F23+E23)</f>
        <v>1</v>
      </c>
      <c r="H23" s="119">
        <v>0</v>
      </c>
      <c r="I23" s="3">
        <v>0</v>
      </c>
      <c r="J23" s="4">
        <v>0.34</v>
      </c>
      <c r="K23" s="118">
        <f t="shared" ref="K23" si="1">J23/(J23+I23)</f>
        <v>1</v>
      </c>
      <c r="L23" s="113">
        <v>0</v>
      </c>
      <c r="M23" s="3">
        <v>0</v>
      </c>
      <c r="N23" s="4">
        <v>0.34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35" t="s">
        <v>77</v>
      </c>
      <c r="C27" s="236"/>
      <c r="D27" s="237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xFnuGzaQBGRysw90vduqv98eIaq9xk52EBLvDzsXkzl/fU/vBrKRfY8azSgdAuq+MeBFAwy7sdaqJ1KrceF2uA==" saltValue="FqHkKqL/rbIkERrBoLTv7g==" spinCount="100000" sheet="1" objects="1" scenarios="1"/>
  <mergeCells count="22"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  <mergeCell ref="L7:O7"/>
    <mergeCell ref="D7:G7"/>
    <mergeCell ref="H7:K7"/>
    <mergeCell ref="B9:C9"/>
    <mergeCell ref="B17:C17"/>
    <mergeCell ref="B8:C8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6" t="str">
        <f>'1_Ident_udaje'!A5:B5</f>
        <v>Výběrová oblast č. 8</v>
      </c>
      <c r="B4" s="217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42" t="s">
        <v>34</v>
      </c>
      <c r="E6" s="243"/>
      <c r="F6" s="243"/>
      <c r="G6" s="243"/>
      <c r="H6" s="243"/>
      <c r="I6" s="244"/>
    </row>
    <row r="7" spans="1:18" ht="24.95" customHeight="1" thickBot="1" x14ac:dyDescent="0.3">
      <c r="A7" s="43"/>
      <c r="B7" s="43"/>
      <c r="C7" s="43"/>
      <c r="D7" s="245" t="s">
        <v>35</v>
      </c>
      <c r="E7" s="246"/>
      <c r="F7" s="245" t="s">
        <v>36</v>
      </c>
      <c r="G7" s="246"/>
      <c r="H7" s="245" t="s">
        <v>37</v>
      </c>
      <c r="I7" s="247"/>
    </row>
    <row r="8" spans="1:18" ht="63" customHeight="1" thickBot="1" x14ac:dyDescent="0.3">
      <c r="A8" s="64" t="s">
        <v>28</v>
      </c>
      <c r="B8" s="238" t="s">
        <v>6</v>
      </c>
      <c r="C8" s="239"/>
      <c r="D8" s="240" t="s">
        <v>70</v>
      </c>
      <c r="E8" s="241"/>
      <c r="F8" s="240" t="s">
        <v>70</v>
      </c>
      <c r="G8" s="241"/>
      <c r="H8" s="240" t="s">
        <v>70</v>
      </c>
      <c r="I8" s="241"/>
    </row>
    <row r="9" spans="1:18" ht="15" customHeight="1" x14ac:dyDescent="0.25">
      <c r="A9" s="65">
        <v>1</v>
      </c>
      <c r="B9" s="248" t="s">
        <v>25</v>
      </c>
      <c r="C9" s="226"/>
      <c r="D9" s="249">
        <v>0</v>
      </c>
      <c r="E9" s="250"/>
      <c r="F9" s="249">
        <v>0</v>
      </c>
      <c r="G9" s="250"/>
      <c r="H9" s="249">
        <v>0</v>
      </c>
      <c r="I9" s="25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1" t="s">
        <v>18</v>
      </c>
      <c r="C10" s="224"/>
      <c r="D10" s="252">
        <v>0</v>
      </c>
      <c r="E10" s="253"/>
      <c r="F10" s="254">
        <v>0</v>
      </c>
      <c r="G10" s="254"/>
      <c r="H10" s="252">
        <v>0</v>
      </c>
      <c r="I10" s="253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1" t="s">
        <v>19</v>
      </c>
      <c r="C11" s="224"/>
      <c r="D11" s="252">
        <v>0</v>
      </c>
      <c r="E11" s="253"/>
      <c r="F11" s="254">
        <v>0</v>
      </c>
      <c r="G11" s="254"/>
      <c r="H11" s="252">
        <v>0</v>
      </c>
      <c r="I11" s="253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1" t="s">
        <v>1</v>
      </c>
      <c r="C12" s="224"/>
      <c r="D12" s="255">
        <v>0</v>
      </c>
      <c r="E12" s="256"/>
      <c r="F12" s="257">
        <v>0</v>
      </c>
      <c r="G12" s="257"/>
      <c r="H12" s="255">
        <v>0</v>
      </c>
      <c r="I12" s="256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1" t="s">
        <v>8</v>
      </c>
      <c r="C13" s="224"/>
      <c r="D13" s="255">
        <v>0</v>
      </c>
      <c r="E13" s="256"/>
      <c r="F13" s="257">
        <v>0</v>
      </c>
      <c r="G13" s="257"/>
      <c r="H13" s="255">
        <v>0</v>
      </c>
      <c r="I13" s="256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1" t="s">
        <v>0</v>
      </c>
      <c r="C14" s="224"/>
      <c r="D14" s="252">
        <v>0</v>
      </c>
      <c r="E14" s="253"/>
      <c r="F14" s="254">
        <v>0</v>
      </c>
      <c r="G14" s="254"/>
      <c r="H14" s="252">
        <v>0</v>
      </c>
      <c r="I14" s="253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1" t="s">
        <v>20</v>
      </c>
      <c r="C15" s="224"/>
      <c r="D15" s="252">
        <v>0</v>
      </c>
      <c r="E15" s="253"/>
      <c r="F15" s="254">
        <v>0</v>
      </c>
      <c r="G15" s="254"/>
      <c r="H15" s="252">
        <v>0</v>
      </c>
      <c r="I15" s="253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1" t="s">
        <v>4</v>
      </c>
      <c r="C16" s="224"/>
      <c r="D16" s="252">
        <v>0</v>
      </c>
      <c r="E16" s="253"/>
      <c r="F16" s="254">
        <v>0</v>
      </c>
      <c r="G16" s="254"/>
      <c r="H16" s="252">
        <v>0</v>
      </c>
      <c r="I16" s="253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58" t="s">
        <v>21</v>
      </c>
      <c r="C17" s="193"/>
      <c r="D17" s="252">
        <v>0</v>
      </c>
      <c r="E17" s="253"/>
      <c r="F17" s="254">
        <v>0</v>
      </c>
      <c r="G17" s="254"/>
      <c r="H17" s="252">
        <v>0</v>
      </c>
      <c r="I17" s="253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1" t="s">
        <v>2</v>
      </c>
      <c r="C18" s="224"/>
      <c r="D18" s="255">
        <v>0</v>
      </c>
      <c r="E18" s="256"/>
      <c r="F18" s="257">
        <v>0</v>
      </c>
      <c r="G18" s="257"/>
      <c r="H18" s="255">
        <v>0</v>
      </c>
      <c r="I18" s="256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1" t="s">
        <v>3</v>
      </c>
      <c r="C19" s="224"/>
      <c r="D19" s="255">
        <v>0</v>
      </c>
      <c r="E19" s="256"/>
      <c r="F19" s="257">
        <v>0</v>
      </c>
      <c r="G19" s="257"/>
      <c r="H19" s="255">
        <v>0</v>
      </c>
      <c r="I19" s="256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1" t="s">
        <v>22</v>
      </c>
      <c r="C20" s="224"/>
      <c r="D20" s="252">
        <v>0</v>
      </c>
      <c r="E20" s="253"/>
      <c r="F20" s="254">
        <v>0</v>
      </c>
      <c r="G20" s="254"/>
      <c r="H20" s="252">
        <v>0</v>
      </c>
      <c r="I20" s="253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1" t="s">
        <v>23</v>
      </c>
      <c r="C21" s="224"/>
      <c r="D21" s="252">
        <v>0</v>
      </c>
      <c r="E21" s="253"/>
      <c r="F21" s="254">
        <v>0</v>
      </c>
      <c r="G21" s="254"/>
      <c r="H21" s="252">
        <v>0</v>
      </c>
      <c r="I21" s="253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1" t="s">
        <v>24</v>
      </c>
      <c r="C22" s="224"/>
      <c r="D22" s="259">
        <v>0</v>
      </c>
      <c r="E22" s="260"/>
      <c r="F22" s="261">
        <v>0</v>
      </c>
      <c r="G22" s="261"/>
      <c r="H22" s="259">
        <v>0</v>
      </c>
      <c r="I22" s="260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62" t="s">
        <v>26</v>
      </c>
      <c r="C23" s="233"/>
      <c r="D23" s="263">
        <v>0</v>
      </c>
      <c r="E23" s="264"/>
      <c r="F23" s="265">
        <v>0</v>
      </c>
      <c r="G23" s="265"/>
      <c r="H23" s="263">
        <v>0</v>
      </c>
      <c r="I23" s="264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66" t="s">
        <v>82</v>
      </c>
      <c r="B25" s="267"/>
      <c r="C25" s="268"/>
      <c r="D25" s="269">
        <f>SUM('4_Nákl_na_1kmnad rámec_Ref_prep'!D9:E23)</f>
        <v>0</v>
      </c>
      <c r="E25" s="269"/>
      <c r="F25" s="270">
        <f>SUM('4_Nákl_na_1kmnad rámec_Ref_prep'!F9:G23)</f>
        <v>0</v>
      </c>
      <c r="G25" s="271"/>
      <c r="H25" s="269">
        <f>SUM('4_Nákl_na_1kmnad rámec_Ref_prep'!H9:I23)</f>
        <v>0</v>
      </c>
      <c r="I25" s="271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74" t="s">
        <v>83</v>
      </c>
      <c r="B26" s="275"/>
      <c r="C26" s="276"/>
      <c r="D26" s="277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77"/>
      <c r="F26" s="277"/>
      <c r="G26" s="277"/>
      <c r="H26" s="277"/>
      <c r="I26" s="278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79" t="s">
        <v>77</v>
      </c>
      <c r="C32" s="279"/>
      <c r="D32" s="279"/>
      <c r="E32" s="279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79" t="s">
        <v>46</v>
      </c>
      <c r="E33" s="279"/>
    </row>
    <row r="34" spans="1:13" hidden="1" x14ac:dyDescent="0.25">
      <c r="A34" s="62">
        <v>1</v>
      </c>
      <c r="B34" s="134">
        <v>8.3000000000000007</v>
      </c>
      <c r="C34" s="134">
        <v>7</v>
      </c>
      <c r="D34" s="272">
        <v>6.2</v>
      </c>
      <c r="E34" s="272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73">
        <f>H9</f>
        <v>0</v>
      </c>
      <c r="E35" s="273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72">
        <v>10.5</v>
      </c>
      <c r="E36" s="272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73">
        <f>H14+H15</f>
        <v>0</v>
      </c>
      <c r="E37" s="273"/>
    </row>
    <row r="39" spans="1:13" x14ac:dyDescent="0.25">
      <c r="A39" s="12" t="s">
        <v>91</v>
      </c>
    </row>
    <row r="40" spans="1:13" x14ac:dyDescent="0.25">
      <c r="A40" s="147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8"/>
    </row>
  </sheetData>
  <sheetProtection algorithmName="SHA-512" hashValue="mKu1c5tgvHmGBN2yfhPX9+R68TCDitQZAQLwtcLoHfOTkd4w3TivtnZf6gJc/jJlN+ztwSyIAiApeqNgH53yPA==" saltValue="xm484o64IcSANu/1+JrH8Q==" spinCount="100000" sheet="1" objects="1" scenarios="1"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6" t="s">
        <v>78</v>
      </c>
      <c r="B4" s="217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6" t="s">
        <v>34</v>
      </c>
      <c r="E6" s="287"/>
      <c r="F6" s="287"/>
      <c r="G6" s="287"/>
      <c r="H6" s="287"/>
      <c r="I6" s="288"/>
    </row>
    <row r="7" spans="1:13" ht="24.95" customHeight="1" thickBot="1" x14ac:dyDescent="0.3">
      <c r="A7" s="43"/>
      <c r="B7" s="43"/>
      <c r="C7" s="43"/>
      <c r="D7" s="282" t="s">
        <v>35</v>
      </c>
      <c r="E7" s="283"/>
      <c r="F7" s="282" t="s">
        <v>36</v>
      </c>
      <c r="G7" s="283"/>
      <c r="H7" s="282" t="s">
        <v>37</v>
      </c>
      <c r="I7" s="284"/>
    </row>
    <row r="8" spans="1:13" ht="63" customHeight="1" thickBot="1" x14ac:dyDescent="0.3">
      <c r="A8" s="64" t="s">
        <v>28</v>
      </c>
      <c r="B8" s="238" t="s">
        <v>6</v>
      </c>
      <c r="C8" s="239"/>
      <c r="D8" s="240" t="s">
        <v>70</v>
      </c>
      <c r="E8" s="241"/>
      <c r="F8" s="240" t="s">
        <v>70</v>
      </c>
      <c r="G8" s="241"/>
      <c r="H8" s="240" t="s">
        <v>70</v>
      </c>
      <c r="I8" s="241"/>
    </row>
    <row r="9" spans="1:13" ht="15" customHeight="1" x14ac:dyDescent="0.25">
      <c r="A9" s="65">
        <v>1</v>
      </c>
      <c r="B9" s="248" t="s">
        <v>25</v>
      </c>
      <c r="C9" s="226"/>
      <c r="D9" s="280">
        <f>ROUND('4_Nákl_na_1 km nad rámec_Ref'!D9,2)</f>
        <v>0</v>
      </c>
      <c r="E9" s="281"/>
      <c r="F9" s="280">
        <f>ROUND('4_Nákl_na_1 km nad rámec_Ref'!F9,2)</f>
        <v>0</v>
      </c>
      <c r="G9" s="281"/>
      <c r="H9" s="280">
        <f>ROUND('4_Nákl_na_1 km nad rámec_Ref'!H9,2)</f>
        <v>0</v>
      </c>
      <c r="I9" s="281"/>
    </row>
    <row r="10" spans="1:13" ht="15" customHeight="1" x14ac:dyDescent="0.25">
      <c r="A10" s="66">
        <v>2</v>
      </c>
      <c r="B10" s="251" t="s">
        <v>18</v>
      </c>
      <c r="C10" s="224"/>
      <c r="D10" s="280">
        <f>ROUND('4_Nákl_na_1 km nad rámec_Ref'!D10,2)</f>
        <v>0</v>
      </c>
      <c r="E10" s="281"/>
      <c r="F10" s="280">
        <f>ROUND('4_Nákl_na_1 km nad rámec_Ref'!F10,2)</f>
        <v>0</v>
      </c>
      <c r="G10" s="281"/>
      <c r="H10" s="280">
        <f>ROUND('4_Nákl_na_1 km nad rámec_Ref'!H10,2)</f>
        <v>0</v>
      </c>
      <c r="I10" s="281"/>
    </row>
    <row r="11" spans="1:13" ht="15" customHeight="1" x14ac:dyDescent="0.25">
      <c r="A11" s="66">
        <v>3</v>
      </c>
      <c r="B11" s="251" t="s">
        <v>19</v>
      </c>
      <c r="C11" s="224"/>
      <c r="D11" s="280">
        <f>ROUND('4_Nákl_na_1 km nad rámec_Ref'!D11,2)</f>
        <v>0</v>
      </c>
      <c r="E11" s="281"/>
      <c r="F11" s="280">
        <f>ROUND('4_Nákl_na_1 km nad rámec_Ref'!F11,2)</f>
        <v>0</v>
      </c>
      <c r="G11" s="281"/>
      <c r="H11" s="280">
        <f>ROUND('4_Nákl_na_1 km nad rámec_Ref'!H11,2)</f>
        <v>0</v>
      </c>
      <c r="I11" s="281"/>
    </row>
    <row r="12" spans="1:13" ht="15" customHeight="1" x14ac:dyDescent="0.25">
      <c r="A12" s="66">
        <v>4</v>
      </c>
      <c r="B12" s="251" t="s">
        <v>1</v>
      </c>
      <c r="C12" s="224"/>
      <c r="D12" s="255">
        <v>0</v>
      </c>
      <c r="E12" s="256"/>
      <c r="F12" s="257">
        <v>0</v>
      </c>
      <c r="G12" s="257"/>
      <c r="H12" s="255">
        <v>0</v>
      </c>
      <c r="I12" s="256"/>
    </row>
    <row r="13" spans="1:13" ht="15" customHeight="1" x14ac:dyDescent="0.25">
      <c r="A13" s="66">
        <v>5</v>
      </c>
      <c r="B13" s="251" t="s">
        <v>8</v>
      </c>
      <c r="C13" s="224"/>
      <c r="D13" s="255">
        <v>0</v>
      </c>
      <c r="E13" s="256"/>
      <c r="F13" s="257">
        <v>0</v>
      </c>
      <c r="G13" s="257"/>
      <c r="H13" s="255">
        <v>0</v>
      </c>
      <c r="I13" s="256"/>
    </row>
    <row r="14" spans="1:13" ht="15" customHeight="1" x14ac:dyDescent="0.25">
      <c r="A14" s="66">
        <v>6</v>
      </c>
      <c r="B14" s="251" t="s">
        <v>0</v>
      </c>
      <c r="C14" s="224"/>
      <c r="D14" s="280">
        <f>ROUND('4_Nákl_na_1 km nad rámec_Ref'!D14,2)</f>
        <v>0</v>
      </c>
      <c r="E14" s="281"/>
      <c r="F14" s="280">
        <f>ROUND('4_Nákl_na_1 km nad rámec_Ref'!F14,2)</f>
        <v>0</v>
      </c>
      <c r="G14" s="281"/>
      <c r="H14" s="280">
        <f>ROUND('4_Nákl_na_1 km nad rámec_Ref'!H14,2)</f>
        <v>0</v>
      </c>
      <c r="I14" s="281"/>
    </row>
    <row r="15" spans="1:13" ht="15" customHeight="1" x14ac:dyDescent="0.25">
      <c r="A15" s="66">
        <v>7</v>
      </c>
      <c r="B15" s="251" t="s">
        <v>20</v>
      </c>
      <c r="C15" s="224"/>
      <c r="D15" s="280">
        <f>ROUND('4_Nákl_na_1 km nad rámec_Ref'!D15,2)</f>
        <v>0</v>
      </c>
      <c r="E15" s="281"/>
      <c r="F15" s="280">
        <f>ROUND('4_Nákl_na_1 km nad rámec_Ref'!F15,2)</f>
        <v>0</v>
      </c>
      <c r="G15" s="281"/>
      <c r="H15" s="280">
        <f>ROUND('4_Nákl_na_1 km nad rámec_Ref'!H15,2)</f>
        <v>0</v>
      </c>
      <c r="I15" s="281"/>
    </row>
    <row r="16" spans="1:13" ht="15" customHeight="1" x14ac:dyDescent="0.25">
      <c r="A16" s="66">
        <v>8</v>
      </c>
      <c r="B16" s="251" t="s">
        <v>4</v>
      </c>
      <c r="C16" s="224"/>
      <c r="D16" s="280">
        <f>ROUND('4_Nákl_na_1 km nad rámec_Ref'!D16,2)</f>
        <v>0</v>
      </c>
      <c r="E16" s="281"/>
      <c r="F16" s="280">
        <f>ROUND('4_Nákl_na_1 km nad rámec_Ref'!F16,2)</f>
        <v>0</v>
      </c>
      <c r="G16" s="281"/>
      <c r="H16" s="280">
        <f>ROUND('4_Nákl_na_1 km nad rámec_Ref'!H16,2)</f>
        <v>0</v>
      </c>
      <c r="I16" s="281"/>
    </row>
    <row r="17" spans="1:17" ht="15" customHeight="1" x14ac:dyDescent="0.25">
      <c r="A17" s="66">
        <v>9</v>
      </c>
      <c r="B17" s="258" t="s">
        <v>21</v>
      </c>
      <c r="C17" s="193"/>
      <c r="D17" s="280">
        <f>ROUND('4_Nákl_na_1 km nad rámec_Ref'!D17,2)</f>
        <v>0</v>
      </c>
      <c r="E17" s="281"/>
      <c r="F17" s="280">
        <f>ROUND('4_Nákl_na_1 km nad rámec_Ref'!F17,2)</f>
        <v>0</v>
      </c>
      <c r="G17" s="281"/>
      <c r="H17" s="280">
        <f>ROUND('4_Nákl_na_1 km nad rámec_Ref'!H17,2)</f>
        <v>0</v>
      </c>
      <c r="I17" s="281"/>
    </row>
    <row r="18" spans="1:17" ht="15" customHeight="1" x14ac:dyDescent="0.25">
      <c r="A18" s="66">
        <v>10</v>
      </c>
      <c r="B18" s="251" t="s">
        <v>2</v>
      </c>
      <c r="C18" s="224"/>
      <c r="D18" s="255">
        <v>0</v>
      </c>
      <c r="E18" s="256"/>
      <c r="F18" s="257">
        <v>0</v>
      </c>
      <c r="G18" s="257"/>
      <c r="H18" s="255">
        <v>0</v>
      </c>
      <c r="I18" s="256"/>
    </row>
    <row r="19" spans="1:17" ht="15" customHeight="1" x14ac:dyDescent="0.25">
      <c r="A19" s="66">
        <v>11</v>
      </c>
      <c r="B19" s="251" t="s">
        <v>3</v>
      </c>
      <c r="C19" s="224"/>
      <c r="D19" s="255">
        <v>0</v>
      </c>
      <c r="E19" s="256"/>
      <c r="F19" s="257">
        <v>0</v>
      </c>
      <c r="G19" s="257"/>
      <c r="H19" s="255">
        <v>0</v>
      </c>
      <c r="I19" s="256"/>
    </row>
    <row r="20" spans="1:17" ht="15" customHeight="1" x14ac:dyDescent="0.25">
      <c r="A20" s="66">
        <v>12</v>
      </c>
      <c r="B20" s="251" t="s">
        <v>22</v>
      </c>
      <c r="C20" s="224"/>
      <c r="D20" s="280">
        <f>ROUND('4_Nákl_na_1 km nad rámec_Ref'!D20,2)</f>
        <v>0</v>
      </c>
      <c r="E20" s="281"/>
      <c r="F20" s="280">
        <f>ROUND('4_Nákl_na_1 km nad rámec_Ref'!F20,2)</f>
        <v>0</v>
      </c>
      <c r="G20" s="281"/>
      <c r="H20" s="280">
        <f>ROUND('4_Nákl_na_1 km nad rámec_Ref'!H20,2)</f>
        <v>0</v>
      </c>
      <c r="I20" s="281"/>
    </row>
    <row r="21" spans="1:17" ht="15" customHeight="1" x14ac:dyDescent="0.25">
      <c r="A21" s="66">
        <v>13</v>
      </c>
      <c r="B21" s="251" t="s">
        <v>23</v>
      </c>
      <c r="C21" s="224"/>
      <c r="D21" s="280">
        <f>ROUND('4_Nákl_na_1 km nad rámec_Ref'!D21,2)</f>
        <v>0</v>
      </c>
      <c r="E21" s="281"/>
      <c r="F21" s="280">
        <f>ROUND('4_Nákl_na_1 km nad rámec_Ref'!F21,2)</f>
        <v>0</v>
      </c>
      <c r="G21" s="281"/>
      <c r="H21" s="280">
        <f>ROUND('4_Nákl_na_1 km nad rámec_Ref'!H21,2)</f>
        <v>0</v>
      </c>
      <c r="I21" s="281"/>
    </row>
    <row r="22" spans="1:17" ht="15" customHeight="1" x14ac:dyDescent="0.25">
      <c r="A22" s="66">
        <v>14</v>
      </c>
      <c r="B22" s="251" t="s">
        <v>24</v>
      </c>
      <c r="C22" s="224"/>
      <c r="D22" s="280">
        <f>ROUND('4_Nákl_na_1 km nad rámec_Ref'!D22,2)</f>
        <v>0</v>
      </c>
      <c r="E22" s="281"/>
      <c r="F22" s="280">
        <f>ROUND('4_Nákl_na_1 km nad rámec_Ref'!F22,2)</f>
        <v>0</v>
      </c>
      <c r="G22" s="281"/>
      <c r="H22" s="280">
        <f>ROUND('4_Nákl_na_1 km nad rámec_Ref'!H22,2)</f>
        <v>0</v>
      </c>
      <c r="I22" s="281"/>
    </row>
    <row r="23" spans="1:17" ht="15" customHeight="1" thickBot="1" x14ac:dyDescent="0.3">
      <c r="A23" s="67">
        <v>15</v>
      </c>
      <c r="B23" s="262" t="s">
        <v>26</v>
      </c>
      <c r="C23" s="233"/>
      <c r="D23" s="263">
        <v>0</v>
      </c>
      <c r="E23" s="264"/>
      <c r="F23" s="265">
        <v>0</v>
      </c>
      <c r="G23" s="265"/>
      <c r="H23" s="263">
        <v>0</v>
      </c>
      <c r="I23" s="264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66" t="s">
        <v>82</v>
      </c>
      <c r="B25" s="267"/>
      <c r="C25" s="268"/>
      <c r="D25" s="277">
        <f>SUM(D9:E23)</f>
        <v>0</v>
      </c>
      <c r="E25" s="277"/>
      <c r="F25" s="285">
        <f>SUM(F9:G23)</f>
        <v>0</v>
      </c>
      <c r="G25" s="278"/>
      <c r="H25" s="277">
        <f>SUM(H9:I23)</f>
        <v>0</v>
      </c>
      <c r="I25" s="278"/>
      <c r="Q25" s="128"/>
    </row>
    <row r="26" spans="1:17" ht="30.75" customHeight="1" thickBot="1" x14ac:dyDescent="0.3">
      <c r="A26" s="274" t="s">
        <v>83</v>
      </c>
      <c r="B26" s="275"/>
      <c r="C26" s="276"/>
      <c r="D26" s="277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77"/>
      <c r="F26" s="277"/>
      <c r="G26" s="277"/>
      <c r="H26" s="277"/>
      <c r="I26" s="278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79" t="s">
        <v>77</v>
      </c>
      <c r="C35" s="279"/>
      <c r="D35" s="279"/>
      <c r="E35" s="279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79" t="s">
        <v>46</v>
      </c>
      <c r="E36" s="279"/>
    </row>
    <row r="37" spans="1:13" x14ac:dyDescent="0.25">
      <c r="A37" s="62">
        <v>1</v>
      </c>
      <c r="B37" s="70">
        <v>8.3000000000000007</v>
      </c>
      <c r="C37" s="70">
        <v>7</v>
      </c>
      <c r="D37" s="272">
        <v>6.2</v>
      </c>
      <c r="E37" s="272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73">
        <f>H9</f>
        <v>0</v>
      </c>
      <c r="E38" s="273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72">
        <v>10.5</v>
      </c>
      <c r="E39" s="272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73">
        <f>H14+H15</f>
        <v>0</v>
      </c>
      <c r="E40" s="273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F14:G14"/>
    <mergeCell ref="F15:G15"/>
    <mergeCell ref="D12:E12"/>
    <mergeCell ref="D13:E13"/>
    <mergeCell ref="B15:C15"/>
    <mergeCell ref="D14:E14"/>
    <mergeCell ref="D15:E15"/>
    <mergeCell ref="B14:C14"/>
    <mergeCell ref="D25:E25"/>
    <mergeCell ref="F25:G25"/>
    <mergeCell ref="D18:E18"/>
    <mergeCell ref="D21:E21"/>
    <mergeCell ref="D22:E22"/>
    <mergeCell ref="F21:G21"/>
    <mergeCell ref="F22:G22"/>
    <mergeCell ref="F23:G23"/>
    <mergeCell ref="D16:E16"/>
    <mergeCell ref="D17:E17"/>
    <mergeCell ref="D19:E19"/>
    <mergeCell ref="D20:E20"/>
    <mergeCell ref="H22:I22"/>
    <mergeCell ref="H20:I20"/>
    <mergeCell ref="H21:I21"/>
    <mergeCell ref="H19:I19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14:I14"/>
    <mergeCell ref="H15:I15"/>
    <mergeCell ref="H16:I16"/>
    <mergeCell ref="H17:I17"/>
    <mergeCell ref="H18:I18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6" t="str">
        <f>'1_Ident_udaje'!A5:B5</f>
        <v>Výběrová oblast č. 8</v>
      </c>
      <c r="B4" s="217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6" t="s">
        <v>34</v>
      </c>
      <c r="E6" s="287"/>
      <c r="F6" s="287"/>
      <c r="G6" s="287"/>
      <c r="H6" s="287"/>
      <c r="I6" s="288"/>
    </row>
    <row r="7" spans="1:18" ht="24.95" customHeight="1" thickBot="1" x14ac:dyDescent="0.3">
      <c r="A7" s="43"/>
      <c r="B7" s="43"/>
      <c r="C7" s="43"/>
      <c r="D7" s="282" t="s">
        <v>35</v>
      </c>
      <c r="E7" s="283"/>
      <c r="F7" s="282" t="s">
        <v>36</v>
      </c>
      <c r="G7" s="283"/>
      <c r="H7" s="282" t="s">
        <v>37</v>
      </c>
      <c r="I7" s="284"/>
    </row>
    <row r="8" spans="1:18" ht="63" customHeight="1" thickBot="1" x14ac:dyDescent="0.3">
      <c r="A8" s="64" t="s">
        <v>28</v>
      </c>
      <c r="B8" s="238" t="s">
        <v>6</v>
      </c>
      <c r="C8" s="239"/>
      <c r="D8" s="240" t="s">
        <v>72</v>
      </c>
      <c r="E8" s="241"/>
      <c r="F8" s="240" t="s">
        <v>72</v>
      </c>
      <c r="G8" s="241"/>
      <c r="H8" s="240" t="s">
        <v>72</v>
      </c>
      <c r="I8" s="241"/>
    </row>
    <row r="9" spans="1:18" ht="15" customHeight="1" x14ac:dyDescent="0.25">
      <c r="A9" s="71">
        <v>1</v>
      </c>
      <c r="B9" s="227" t="s">
        <v>25</v>
      </c>
      <c r="C9" s="227"/>
      <c r="D9" s="249">
        <v>0</v>
      </c>
      <c r="E9" s="250"/>
      <c r="F9" s="249">
        <v>0</v>
      </c>
      <c r="G9" s="250"/>
      <c r="H9" s="249">
        <v>0</v>
      </c>
      <c r="I9" s="25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25" t="s">
        <v>18</v>
      </c>
      <c r="C10" s="225"/>
      <c r="D10" s="252">
        <v>0</v>
      </c>
      <c r="E10" s="253"/>
      <c r="F10" s="252">
        <v>0</v>
      </c>
      <c r="G10" s="253"/>
      <c r="H10" s="252">
        <v>0</v>
      </c>
      <c r="I10" s="253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25" t="s">
        <v>19</v>
      </c>
      <c r="C11" s="225"/>
      <c r="D11" s="252">
        <v>0</v>
      </c>
      <c r="E11" s="253"/>
      <c r="F11" s="252">
        <v>0</v>
      </c>
      <c r="G11" s="253"/>
      <c r="H11" s="252">
        <v>0</v>
      </c>
      <c r="I11" s="253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25" t="s">
        <v>1</v>
      </c>
      <c r="C12" s="225"/>
      <c r="D12" s="255">
        <v>0</v>
      </c>
      <c r="E12" s="256"/>
      <c r="F12" s="255">
        <v>0</v>
      </c>
      <c r="G12" s="256"/>
      <c r="H12" s="255">
        <v>0</v>
      </c>
      <c r="I12" s="256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25" t="s">
        <v>8</v>
      </c>
      <c r="C13" s="225"/>
      <c r="D13" s="255">
        <v>0</v>
      </c>
      <c r="E13" s="256"/>
      <c r="F13" s="255">
        <v>0</v>
      </c>
      <c r="G13" s="256"/>
      <c r="H13" s="255">
        <v>0</v>
      </c>
      <c r="I13" s="256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25" t="s">
        <v>0</v>
      </c>
      <c r="C14" s="225"/>
      <c r="D14" s="252">
        <v>0</v>
      </c>
      <c r="E14" s="253"/>
      <c r="F14" s="252">
        <v>0</v>
      </c>
      <c r="G14" s="253"/>
      <c r="H14" s="252">
        <v>0</v>
      </c>
      <c r="I14" s="253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25" t="s">
        <v>20</v>
      </c>
      <c r="C15" s="225"/>
      <c r="D15" s="252">
        <v>0</v>
      </c>
      <c r="E15" s="253"/>
      <c r="F15" s="252">
        <v>0</v>
      </c>
      <c r="G15" s="253"/>
      <c r="H15" s="252">
        <v>0</v>
      </c>
      <c r="I15" s="253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25" t="s">
        <v>4</v>
      </c>
      <c r="C16" s="225"/>
      <c r="D16" s="252">
        <v>0</v>
      </c>
      <c r="E16" s="253"/>
      <c r="F16" s="252">
        <v>0</v>
      </c>
      <c r="G16" s="253"/>
      <c r="H16" s="252">
        <v>0</v>
      </c>
      <c r="I16" s="253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25" t="s">
        <v>27</v>
      </c>
      <c r="C17" s="225"/>
      <c r="D17" s="252">
        <v>0</v>
      </c>
      <c r="E17" s="253"/>
      <c r="F17" s="252">
        <v>0</v>
      </c>
      <c r="G17" s="253"/>
      <c r="H17" s="252">
        <v>0</v>
      </c>
      <c r="I17" s="253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25" t="s">
        <v>2</v>
      </c>
      <c r="C18" s="225"/>
      <c r="D18" s="255">
        <v>0</v>
      </c>
      <c r="E18" s="256"/>
      <c r="F18" s="255">
        <v>0</v>
      </c>
      <c r="G18" s="256"/>
      <c r="H18" s="255">
        <v>0</v>
      </c>
      <c r="I18" s="256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25" t="s">
        <v>3</v>
      </c>
      <c r="C19" s="225"/>
      <c r="D19" s="255">
        <v>0</v>
      </c>
      <c r="E19" s="256"/>
      <c r="F19" s="255">
        <v>0</v>
      </c>
      <c r="G19" s="256"/>
      <c r="H19" s="255">
        <v>0</v>
      </c>
      <c r="I19" s="256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25" t="s">
        <v>22</v>
      </c>
      <c r="C20" s="225"/>
      <c r="D20" s="252">
        <v>0</v>
      </c>
      <c r="E20" s="253"/>
      <c r="F20" s="252">
        <v>0</v>
      </c>
      <c r="G20" s="253"/>
      <c r="H20" s="252">
        <v>0</v>
      </c>
      <c r="I20" s="253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25" t="s">
        <v>23</v>
      </c>
      <c r="C21" s="225"/>
      <c r="D21" s="252">
        <v>0</v>
      </c>
      <c r="E21" s="253"/>
      <c r="F21" s="252">
        <v>0</v>
      </c>
      <c r="G21" s="253"/>
      <c r="H21" s="252">
        <v>0</v>
      </c>
      <c r="I21" s="253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25" t="s">
        <v>24</v>
      </c>
      <c r="C22" s="225"/>
      <c r="D22" s="259">
        <v>0</v>
      </c>
      <c r="E22" s="260"/>
      <c r="F22" s="259">
        <v>0</v>
      </c>
      <c r="G22" s="260"/>
      <c r="H22" s="259">
        <v>0</v>
      </c>
      <c r="I22" s="260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34" t="s">
        <v>26</v>
      </c>
      <c r="C23" s="234"/>
      <c r="D23" s="263">
        <v>0</v>
      </c>
      <c r="E23" s="264"/>
      <c r="F23" s="263">
        <v>0</v>
      </c>
      <c r="G23" s="264"/>
      <c r="H23" s="263">
        <v>0</v>
      </c>
      <c r="I23" s="264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89" t="s">
        <v>81</v>
      </c>
      <c r="B25" s="290"/>
      <c r="C25" s="291"/>
      <c r="D25" s="269">
        <f>SUM('5_Úspora_za_1kmpodrámec Ref_pre'!D9:E23)</f>
        <v>0</v>
      </c>
      <c r="E25" s="269"/>
      <c r="F25" s="270">
        <f>SUM('5_Úspora_za_1kmpodrámec Ref_pre'!F9:G23)</f>
        <v>0</v>
      </c>
      <c r="G25" s="271"/>
      <c r="H25" s="269">
        <f>SUM('5_Úspora_za_1kmpodrámec Ref_pre'!H9:I23)</f>
        <v>0</v>
      </c>
      <c r="I25" s="271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2" t="s">
        <v>80</v>
      </c>
      <c r="B26" s="293"/>
      <c r="C26" s="294"/>
      <c r="D26" s="277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77"/>
      <c r="F26" s="277"/>
      <c r="G26" s="277"/>
      <c r="H26" s="277"/>
      <c r="I26" s="278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79" t="s">
        <v>77</v>
      </c>
      <c r="C32" s="279"/>
      <c r="D32" s="279"/>
      <c r="E32" s="279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79" t="s">
        <v>46</v>
      </c>
      <c r="E33" s="279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72">
        <v>6.2</v>
      </c>
      <c r="E34" s="272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73">
        <f>H9</f>
        <v>0</v>
      </c>
      <c r="E35" s="273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72">
        <v>10.5</v>
      </c>
      <c r="E36" s="272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73">
        <f>H14+H15</f>
        <v>0</v>
      </c>
      <c r="E37" s="273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mhJisloRGPgFwXkwIGwOtF+Iutt4ADqxcpqajf1Vd/cBnTYzoPw6sIuEIswCFaeqecM5w9DHr7HJfGjDZKB+rA==" saltValue="NhQG2rG1/e1R4oqAM2qlmw==" spinCount="100000" sheet="1" objects="1" scenarios="1"/>
  <dataConsolidate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6" t="s">
        <v>79</v>
      </c>
      <c r="B4" s="217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6" t="s">
        <v>34</v>
      </c>
      <c r="E6" s="287"/>
      <c r="F6" s="287"/>
      <c r="G6" s="287"/>
      <c r="H6" s="287"/>
      <c r="I6" s="288"/>
    </row>
    <row r="7" spans="1:13" ht="24.95" customHeight="1" thickBot="1" x14ac:dyDescent="0.3">
      <c r="A7" s="43"/>
      <c r="B7" s="43"/>
      <c r="C7" s="43"/>
      <c r="D7" s="282" t="s">
        <v>35</v>
      </c>
      <c r="E7" s="283"/>
      <c r="F7" s="282" t="s">
        <v>36</v>
      </c>
      <c r="G7" s="283"/>
      <c r="H7" s="282" t="s">
        <v>37</v>
      </c>
      <c r="I7" s="284"/>
    </row>
    <row r="8" spans="1:13" ht="63" customHeight="1" thickBot="1" x14ac:dyDescent="0.3">
      <c r="A8" s="64" t="s">
        <v>28</v>
      </c>
      <c r="B8" s="238" t="s">
        <v>6</v>
      </c>
      <c r="C8" s="239"/>
      <c r="D8" s="240" t="s">
        <v>72</v>
      </c>
      <c r="E8" s="241"/>
      <c r="F8" s="240" t="s">
        <v>72</v>
      </c>
      <c r="G8" s="241"/>
      <c r="H8" s="240" t="s">
        <v>72</v>
      </c>
      <c r="I8" s="241"/>
    </row>
    <row r="9" spans="1:13" ht="15" customHeight="1" x14ac:dyDescent="0.25">
      <c r="A9" s="71">
        <v>1</v>
      </c>
      <c r="B9" s="227" t="s">
        <v>25</v>
      </c>
      <c r="C9" s="227"/>
      <c r="D9" s="280">
        <f>ROUND('5_Úspora_za_1 km pod rámec Ref'!D9,2)</f>
        <v>0</v>
      </c>
      <c r="E9" s="281"/>
      <c r="F9" s="280">
        <f>ROUND('5_Úspora_za_1 km pod rámec Ref'!F9,2)</f>
        <v>0</v>
      </c>
      <c r="G9" s="281"/>
      <c r="H9" s="280">
        <f>ROUND('5_Úspora_za_1 km pod rámec Ref'!H9,2)</f>
        <v>0</v>
      </c>
      <c r="I9" s="281"/>
    </row>
    <row r="10" spans="1:13" ht="15" customHeight="1" x14ac:dyDescent="0.25">
      <c r="A10" s="72">
        <v>2</v>
      </c>
      <c r="B10" s="225" t="s">
        <v>18</v>
      </c>
      <c r="C10" s="225"/>
      <c r="D10" s="280">
        <f>ROUND('5_Úspora_za_1 km pod rámec Ref'!D10,2)</f>
        <v>0</v>
      </c>
      <c r="E10" s="281"/>
      <c r="F10" s="280">
        <f>ROUND('5_Úspora_za_1 km pod rámec Ref'!F10,2)</f>
        <v>0</v>
      </c>
      <c r="G10" s="281"/>
      <c r="H10" s="280">
        <f>ROUND('5_Úspora_za_1 km pod rámec Ref'!H10,2)</f>
        <v>0</v>
      </c>
      <c r="I10" s="281"/>
    </row>
    <row r="11" spans="1:13" ht="15" customHeight="1" x14ac:dyDescent="0.25">
      <c r="A11" s="72">
        <v>3</v>
      </c>
      <c r="B11" s="225" t="s">
        <v>19</v>
      </c>
      <c r="C11" s="225"/>
      <c r="D11" s="280">
        <f>ROUND('5_Úspora_za_1 km pod rámec Ref'!D11,2)</f>
        <v>0</v>
      </c>
      <c r="E11" s="281"/>
      <c r="F11" s="280">
        <f>ROUND('5_Úspora_za_1 km pod rámec Ref'!F11,2)</f>
        <v>0</v>
      </c>
      <c r="G11" s="281"/>
      <c r="H11" s="280">
        <f>ROUND('5_Úspora_za_1 km pod rámec Ref'!H11,2)</f>
        <v>0</v>
      </c>
      <c r="I11" s="281"/>
    </row>
    <row r="12" spans="1:13" ht="15" customHeight="1" x14ac:dyDescent="0.25">
      <c r="A12" s="72">
        <v>4</v>
      </c>
      <c r="B12" s="225" t="s">
        <v>1</v>
      </c>
      <c r="C12" s="225"/>
      <c r="D12" s="255">
        <v>0</v>
      </c>
      <c r="E12" s="256"/>
      <c r="F12" s="255">
        <v>0</v>
      </c>
      <c r="G12" s="256"/>
      <c r="H12" s="255">
        <v>0</v>
      </c>
      <c r="I12" s="256"/>
    </row>
    <row r="13" spans="1:13" ht="15" customHeight="1" x14ac:dyDescent="0.25">
      <c r="A13" s="72">
        <v>5</v>
      </c>
      <c r="B13" s="225" t="s">
        <v>8</v>
      </c>
      <c r="C13" s="225"/>
      <c r="D13" s="255">
        <v>0</v>
      </c>
      <c r="E13" s="256"/>
      <c r="F13" s="255">
        <v>0</v>
      </c>
      <c r="G13" s="256"/>
      <c r="H13" s="255">
        <v>0</v>
      </c>
      <c r="I13" s="256"/>
    </row>
    <row r="14" spans="1:13" ht="15" customHeight="1" x14ac:dyDescent="0.25">
      <c r="A14" s="72">
        <v>6</v>
      </c>
      <c r="B14" s="225" t="s">
        <v>0</v>
      </c>
      <c r="C14" s="225"/>
      <c r="D14" s="280">
        <f>ROUND('5_Úspora_za_1 km pod rámec Ref'!D14,2)</f>
        <v>0</v>
      </c>
      <c r="E14" s="281"/>
      <c r="F14" s="280">
        <f>ROUND('5_Úspora_za_1 km pod rámec Ref'!F14,2)</f>
        <v>0</v>
      </c>
      <c r="G14" s="281"/>
      <c r="H14" s="280">
        <f>ROUND('5_Úspora_za_1 km pod rámec Ref'!H14,2)</f>
        <v>0</v>
      </c>
      <c r="I14" s="281"/>
    </row>
    <row r="15" spans="1:13" ht="15" customHeight="1" x14ac:dyDescent="0.25">
      <c r="A15" s="72">
        <v>7</v>
      </c>
      <c r="B15" s="225" t="s">
        <v>20</v>
      </c>
      <c r="C15" s="225"/>
      <c r="D15" s="280">
        <f>ROUND('5_Úspora_za_1 km pod rámec Ref'!D15,2)</f>
        <v>0</v>
      </c>
      <c r="E15" s="281"/>
      <c r="F15" s="280">
        <f>ROUND('5_Úspora_za_1 km pod rámec Ref'!F15,2)</f>
        <v>0</v>
      </c>
      <c r="G15" s="281"/>
      <c r="H15" s="280">
        <f>ROUND('5_Úspora_za_1 km pod rámec Ref'!H15,2)</f>
        <v>0</v>
      </c>
      <c r="I15" s="281"/>
    </row>
    <row r="16" spans="1:13" ht="15" customHeight="1" x14ac:dyDescent="0.25">
      <c r="A16" s="72">
        <v>8</v>
      </c>
      <c r="B16" s="225" t="s">
        <v>4</v>
      </c>
      <c r="C16" s="225"/>
      <c r="D16" s="280">
        <f>ROUND('5_Úspora_za_1 km pod rámec Ref'!D16,2)</f>
        <v>0</v>
      </c>
      <c r="E16" s="281"/>
      <c r="F16" s="280">
        <f>ROUND('5_Úspora_za_1 km pod rámec Ref'!F16,2)</f>
        <v>0</v>
      </c>
      <c r="G16" s="281"/>
      <c r="H16" s="280">
        <f>ROUND('5_Úspora_za_1 km pod rámec Ref'!H16,2)</f>
        <v>0</v>
      </c>
      <c r="I16" s="281"/>
    </row>
    <row r="17" spans="1:9" ht="15" customHeight="1" x14ac:dyDescent="0.25">
      <c r="A17" s="72">
        <v>9</v>
      </c>
      <c r="B17" s="225" t="s">
        <v>27</v>
      </c>
      <c r="C17" s="225"/>
      <c r="D17" s="280">
        <f>ROUND('5_Úspora_za_1 km pod rámec Ref'!D17,2)</f>
        <v>0</v>
      </c>
      <c r="E17" s="281"/>
      <c r="F17" s="280">
        <f>ROUND('5_Úspora_za_1 km pod rámec Ref'!F17,2)</f>
        <v>0</v>
      </c>
      <c r="G17" s="281"/>
      <c r="H17" s="280">
        <f>ROUND('5_Úspora_za_1 km pod rámec Ref'!H17,2)</f>
        <v>0</v>
      </c>
      <c r="I17" s="281"/>
    </row>
    <row r="18" spans="1:9" ht="15" customHeight="1" x14ac:dyDescent="0.25">
      <c r="A18" s="72">
        <v>10</v>
      </c>
      <c r="B18" s="225" t="s">
        <v>2</v>
      </c>
      <c r="C18" s="225"/>
      <c r="D18" s="255">
        <v>0</v>
      </c>
      <c r="E18" s="256"/>
      <c r="F18" s="255">
        <v>0</v>
      </c>
      <c r="G18" s="256"/>
      <c r="H18" s="255">
        <v>0</v>
      </c>
      <c r="I18" s="256"/>
    </row>
    <row r="19" spans="1:9" ht="15" customHeight="1" x14ac:dyDescent="0.25">
      <c r="A19" s="72">
        <v>11</v>
      </c>
      <c r="B19" s="225" t="s">
        <v>3</v>
      </c>
      <c r="C19" s="225"/>
      <c r="D19" s="255">
        <v>0</v>
      </c>
      <c r="E19" s="256"/>
      <c r="F19" s="255">
        <v>0</v>
      </c>
      <c r="G19" s="256"/>
      <c r="H19" s="255">
        <v>0</v>
      </c>
      <c r="I19" s="256"/>
    </row>
    <row r="20" spans="1:9" ht="15" customHeight="1" x14ac:dyDescent="0.25">
      <c r="A20" s="72">
        <v>12</v>
      </c>
      <c r="B20" s="225" t="s">
        <v>22</v>
      </c>
      <c r="C20" s="225"/>
      <c r="D20" s="280">
        <f>ROUND('5_Úspora_za_1 km pod rámec Ref'!D20,2)</f>
        <v>0</v>
      </c>
      <c r="E20" s="281"/>
      <c r="F20" s="280">
        <f>ROUND('5_Úspora_za_1 km pod rámec Ref'!F20,2)</f>
        <v>0</v>
      </c>
      <c r="G20" s="281"/>
      <c r="H20" s="280">
        <f>ROUND('5_Úspora_za_1 km pod rámec Ref'!H20,2)</f>
        <v>0</v>
      </c>
      <c r="I20" s="281"/>
    </row>
    <row r="21" spans="1:9" ht="15" customHeight="1" x14ac:dyDescent="0.25">
      <c r="A21" s="72">
        <v>13</v>
      </c>
      <c r="B21" s="225" t="s">
        <v>23</v>
      </c>
      <c r="C21" s="225"/>
      <c r="D21" s="280">
        <f>ROUND('5_Úspora_za_1 km pod rámec Ref'!D21,2)</f>
        <v>0</v>
      </c>
      <c r="E21" s="281"/>
      <c r="F21" s="280">
        <f>ROUND('5_Úspora_za_1 km pod rámec Ref'!F21,2)</f>
        <v>0</v>
      </c>
      <c r="G21" s="281"/>
      <c r="H21" s="280">
        <f>ROUND('5_Úspora_za_1 km pod rámec Ref'!H21,2)</f>
        <v>0</v>
      </c>
      <c r="I21" s="281"/>
    </row>
    <row r="22" spans="1:9" ht="15" customHeight="1" x14ac:dyDescent="0.25">
      <c r="A22" s="72">
        <v>14</v>
      </c>
      <c r="B22" s="225" t="s">
        <v>24</v>
      </c>
      <c r="C22" s="225"/>
      <c r="D22" s="280">
        <f>ROUND('5_Úspora_za_1 km pod rámec Ref'!D22,2)</f>
        <v>0</v>
      </c>
      <c r="E22" s="281"/>
      <c r="F22" s="280">
        <f>ROUND('5_Úspora_za_1 km pod rámec Ref'!F22,2)</f>
        <v>0</v>
      </c>
      <c r="G22" s="281"/>
      <c r="H22" s="280">
        <f>ROUND('5_Úspora_za_1 km pod rámec Ref'!H22,2)</f>
        <v>0</v>
      </c>
      <c r="I22" s="281"/>
    </row>
    <row r="23" spans="1:9" ht="15" customHeight="1" thickBot="1" x14ac:dyDescent="0.3">
      <c r="A23" s="73">
        <v>15</v>
      </c>
      <c r="B23" s="234" t="s">
        <v>26</v>
      </c>
      <c r="C23" s="234"/>
      <c r="D23" s="263">
        <v>0</v>
      </c>
      <c r="E23" s="264"/>
      <c r="F23" s="263">
        <v>0</v>
      </c>
      <c r="G23" s="264"/>
      <c r="H23" s="263">
        <v>0</v>
      </c>
      <c r="I23" s="264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89" t="s">
        <v>81</v>
      </c>
      <c r="B25" s="290"/>
      <c r="C25" s="291"/>
      <c r="D25" s="277">
        <f>SUM(D9:E23)</f>
        <v>0</v>
      </c>
      <c r="E25" s="277"/>
      <c r="F25" s="285">
        <f>SUM(F9:G23)</f>
        <v>0</v>
      </c>
      <c r="G25" s="278"/>
      <c r="H25" s="277">
        <f>SUM(H9:I23)</f>
        <v>0</v>
      </c>
      <c r="I25" s="278"/>
    </row>
    <row r="26" spans="1:9" ht="30.75" customHeight="1" thickBot="1" x14ac:dyDescent="0.3">
      <c r="A26" s="292" t="s">
        <v>80</v>
      </c>
      <c r="B26" s="293"/>
      <c r="C26" s="294"/>
      <c r="D26" s="277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77"/>
      <c r="F26" s="277"/>
      <c r="G26" s="277"/>
      <c r="H26" s="277"/>
      <c r="I26" s="278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79" t="s">
        <v>77</v>
      </c>
      <c r="C31" s="279"/>
      <c r="D31" s="279"/>
      <c r="E31" s="279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79" t="s">
        <v>46</v>
      </c>
      <c r="E32" s="279"/>
    </row>
    <row r="33" spans="1:13" x14ac:dyDescent="0.25">
      <c r="A33" s="62">
        <v>1</v>
      </c>
      <c r="B33" s="70">
        <v>8.3000000000000007</v>
      </c>
      <c r="C33" s="70">
        <v>7</v>
      </c>
      <c r="D33" s="272">
        <v>6.2</v>
      </c>
      <c r="E33" s="272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73">
        <f>H9</f>
        <v>0</v>
      </c>
      <c r="E34" s="273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72">
        <v>10.5</v>
      </c>
      <c r="E35" s="272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73">
        <f>H14+H15</f>
        <v>0</v>
      </c>
      <c r="E36" s="273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1:C21"/>
    <mergeCell ref="D20:E20"/>
    <mergeCell ref="F20:G20"/>
    <mergeCell ref="H20:I20"/>
    <mergeCell ref="D21:E21"/>
    <mergeCell ref="F21:G21"/>
    <mergeCell ref="H21:I21"/>
    <mergeCell ref="D23:E23"/>
    <mergeCell ref="F23:G23"/>
    <mergeCell ref="H23:I23"/>
    <mergeCell ref="D19:E19"/>
    <mergeCell ref="F19:G19"/>
    <mergeCell ref="H19:I19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F7:G7"/>
    <mergeCell ref="H7:I7"/>
    <mergeCell ref="D8:E8"/>
    <mergeCell ref="F8:G8"/>
    <mergeCell ref="H8:I8"/>
    <mergeCell ref="D7:E7"/>
    <mergeCell ref="F9:G9"/>
    <mergeCell ref="H9:I9"/>
    <mergeCell ref="D10:E10"/>
    <mergeCell ref="F10:G10"/>
    <mergeCell ref="H10:I10"/>
    <mergeCell ref="D9:E9"/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90" zoomScaleNormal="90" zoomScaleSheetLayoutView="9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8</v>
      </c>
      <c r="B4" s="105" t="str">
        <f>'1_Ident_udaje'!C5</f>
        <v>Jičínsko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6" t="s">
        <v>34</v>
      </c>
      <c r="D6" s="287"/>
      <c r="E6" s="287"/>
      <c r="F6" s="287"/>
      <c r="G6" s="287"/>
      <c r="H6" s="288"/>
    </row>
    <row r="7" spans="1:13" s="16" customFormat="1" ht="24.95" customHeight="1" thickBot="1" x14ac:dyDescent="0.3">
      <c r="A7" s="43"/>
      <c r="B7" s="68"/>
      <c r="C7" s="282" t="s">
        <v>35</v>
      </c>
      <c r="D7" s="283"/>
      <c r="E7" s="282" t="s">
        <v>36</v>
      </c>
      <c r="F7" s="283"/>
      <c r="G7" s="282" t="s">
        <v>37</v>
      </c>
      <c r="H7" s="284"/>
    </row>
    <row r="8" spans="1:13" s="16" customFormat="1" ht="34.5" customHeight="1" thickBot="1" x14ac:dyDescent="0.3">
      <c r="A8" s="64" t="s">
        <v>28</v>
      </c>
      <c r="B8" s="74" t="s">
        <v>6</v>
      </c>
      <c r="C8" s="301" t="s">
        <v>29</v>
      </c>
      <c r="D8" s="302"/>
      <c r="E8" s="303" t="s">
        <v>5</v>
      </c>
      <c r="F8" s="302"/>
      <c r="G8" s="303" t="s">
        <v>7</v>
      </c>
      <c r="H8" s="305"/>
    </row>
    <row r="9" spans="1:13" s="16" customFormat="1" ht="35.1" customHeight="1" x14ac:dyDescent="0.25">
      <c r="A9" s="72">
        <v>1</v>
      </c>
      <c r="B9" s="75" t="s">
        <v>75</v>
      </c>
      <c r="C9" s="295">
        <f>SUM('3_Nákladove_položky_prep'!E9:F23)</f>
        <v>0.34</v>
      </c>
      <c r="D9" s="295"/>
      <c r="E9" s="295">
        <f>SUM('3_Nákladove_položky_prep'!I9:J23)</f>
        <v>0.34</v>
      </c>
      <c r="F9" s="295"/>
      <c r="G9" s="295">
        <f>SUM('3_Nákladove_položky_prep'!M9:N23)</f>
        <v>0.34</v>
      </c>
      <c r="H9" s="296"/>
    </row>
    <row r="10" spans="1:13" s="16" customFormat="1" ht="35.1" customHeight="1" x14ac:dyDescent="0.25">
      <c r="A10" s="76">
        <v>2</v>
      </c>
      <c r="B10" s="77" t="s">
        <v>73</v>
      </c>
      <c r="C10" s="297">
        <f>'4_Nákl_na_1kmnad rámec_Ref_prep'!D25</f>
        <v>0</v>
      </c>
      <c r="D10" s="304"/>
      <c r="E10" s="297">
        <f>'4_Nákl_na_1kmnad rámec_Ref_prep'!F25</f>
        <v>0</v>
      </c>
      <c r="F10" s="304"/>
      <c r="G10" s="297">
        <f>'4_Nákl_na_1kmnad rámec_Ref_prep'!H25</f>
        <v>0</v>
      </c>
      <c r="H10" s="298"/>
    </row>
    <row r="11" spans="1:13" s="16" customFormat="1" ht="35.1" customHeight="1" x14ac:dyDescent="0.25">
      <c r="A11" s="76">
        <v>3</v>
      </c>
      <c r="B11" s="77" t="s">
        <v>74</v>
      </c>
      <c r="C11" s="297">
        <f>'5_Úspora_za_1kmpodrámec Ref_pre'!D25</f>
        <v>0</v>
      </c>
      <c r="D11" s="304"/>
      <c r="E11" s="297">
        <f>'5_Úspora_za_1kmpodrámec Ref_pre'!F25</f>
        <v>0</v>
      </c>
      <c r="F11" s="304"/>
      <c r="G11" s="297">
        <f>'5_Úspora_za_1kmpodrámec Ref_pre'!H25</f>
        <v>0</v>
      </c>
      <c r="H11" s="298"/>
    </row>
    <row r="12" spans="1:13" ht="35.1" customHeight="1" thickBot="1" x14ac:dyDescent="0.3">
      <c r="A12" s="73">
        <v>4</v>
      </c>
      <c r="B12" s="108" t="s">
        <v>88</v>
      </c>
      <c r="C12" s="299">
        <f>SUM('3_Nákladove_položky_prep'!F9:F23)*'2_Spec_rozsahu_zakázky'!D18/'2_Spec_rozsahu_zakázky'!D12</f>
        <v>21447.575789473685</v>
      </c>
      <c r="D12" s="299"/>
      <c r="E12" s="299">
        <f>SUM('3_Nákladove_položky_prep'!J9:J23)*'2_Spec_rozsahu_zakázky'!F18/'2_Spec_rozsahu_zakázky'!F12</f>
        <v>22558.902857142857</v>
      </c>
      <c r="F12" s="299"/>
      <c r="G12" s="299">
        <f>SUM('3_Nákladove_položky_prep'!N9:N23)*'2_Spec_rozsahu_zakázky'!H18/'2_Spec_rozsahu_zakázky'!H12</f>
        <v>19444.345000000001</v>
      </c>
      <c r="H12" s="300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1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1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41" t="str">
        <f>IF(AND($C$52="ne",B25&lt;&gt;""),"List č. 3","")</f>
        <v/>
      </c>
      <c r="B25" s="139" t="str">
        <f>'3_Nákladove_položky'!A38</f>
        <v/>
      </c>
    </row>
    <row r="26" spans="1:9" x14ac:dyDescent="0.25">
      <c r="A26" s="141" t="str">
        <f>IF(AND($C$52="ne",B26&lt;&gt;""),"List č. 3","")</f>
        <v/>
      </c>
      <c r="B26" s="140" t="str">
        <f>'3_Nákladove_položky'!A39</f>
        <v/>
      </c>
    </row>
    <row r="27" spans="1:9" x14ac:dyDescent="0.25">
      <c r="A27" s="141" t="str">
        <f>IF(AND($C$52="ne",B27&lt;&gt;""),"List č. 4","")</f>
        <v/>
      </c>
      <c r="B27" s="140" t="str">
        <f>'4_Nákl_na_1 km nad rámec_Ref'!A40</f>
        <v/>
      </c>
    </row>
    <row r="28" spans="1:9" x14ac:dyDescent="0.25">
      <c r="A28" s="141" t="str">
        <f>IF(AND($C$52="ne",B28&lt;&gt;""),"List č. 4","")</f>
        <v>List č. 4</v>
      </c>
      <c r="B28" s="140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1" t="str">
        <f>IF(AND($C$52="ne",B29&lt;&gt;""),"List č. 4","")</f>
        <v>List č. 4</v>
      </c>
      <c r="B29" s="140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1" t="str">
        <f>IF(AND($C$52="ne",B30&lt;&gt;""),"List č. 4","")</f>
        <v>List č. 4</v>
      </c>
      <c r="B30" s="140" t="str">
        <f>'4_Nákl_na_1 km nad rámec_Ref'!A43</f>
        <v>Upozornění: náklady na 1 km nad rámec referenčního rozsahu dopravního výkonu (malý autobus) nejsou v intervalu 40% - 70 % z JCDV.</v>
      </c>
    </row>
    <row r="31" spans="1:9" x14ac:dyDescent="0.25">
      <c r="A31" s="141" t="str">
        <f>IF(AND($C$52="ne",B31&lt;&gt;""),"List č. 4","")</f>
        <v/>
      </c>
      <c r="B31" s="140" t="str">
        <f>'4_Nákl_na_1 km nad rámec_Ref'!A44</f>
        <v/>
      </c>
    </row>
    <row r="32" spans="1:9" x14ac:dyDescent="0.25">
      <c r="A32" s="141" t="str">
        <f>IF(AND($C$52="ne",B32&lt;&gt;""),"List č. 5","")</f>
        <v/>
      </c>
      <c r="B32" s="140" t="str">
        <f>'5_Úspora_za_1 km pod rámec Ref'!A40</f>
        <v/>
      </c>
    </row>
    <row r="33" spans="1:2" x14ac:dyDescent="0.25">
      <c r="A33" s="141" t="str">
        <f>IF(AND($C$52="ne",B33&lt;&gt;""),"List č. 5","")</f>
        <v>List č. 5</v>
      </c>
      <c r="B33" s="140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1" t="str">
        <f>IF(AND($C$52="ne",B34&lt;&gt;""),"List č. 5","")</f>
        <v>List č. 5</v>
      </c>
      <c r="B34" s="140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1" t="str">
        <f>IF(AND($C$52="ne",B35&lt;&gt;""),"List č. 5","")</f>
        <v>List č. 5</v>
      </c>
      <c r="B35" s="140" t="str">
        <f>'5_Úspora_za_1 km pod rámec Ref'!A43</f>
        <v>Upozornění: úspora za 1 km pod rámec referenčního rozsahu dopravního výkonu (malý autobus) není v intervalu 40% - 70 % z JCDV.</v>
      </c>
    </row>
    <row r="36" spans="1:2" x14ac:dyDescent="0.25">
      <c r="A36" s="141" t="str">
        <f>IF(AND($C$52="ne",B36&lt;&gt;""),"List č. 5","")</f>
        <v/>
      </c>
      <c r="B36" s="140" t="str">
        <f>'5_Úspora_za_1 km pod rámec Ref'!A44</f>
        <v/>
      </c>
    </row>
    <row r="37" spans="1:2" x14ac:dyDescent="0.25">
      <c r="A37" s="141" t="str">
        <f>IF(AND($C$52="ne",B37&lt;&gt;""),"Obecné","")</f>
        <v/>
      </c>
      <c r="B37" s="140" t="str">
        <f>IF(OR(C9&gt;29,E9&gt;27,G9&gt;26),"Upozornění: cenová nabídka převyšuje maximální možnou výši nabídkové ceny.","")</f>
        <v/>
      </c>
    </row>
    <row r="52" spans="1:3" x14ac:dyDescent="0.25">
      <c r="A52" s="146" t="s">
        <v>87</v>
      </c>
      <c r="B52" s="146"/>
      <c r="C52" s="146" t="str">
        <f>IF(AND(B25="",B26="",B27="",B28="",B29="",B30="",B31="",B32="",B33="",B34="",B35="",B36="",B37=""),"ano","ne")</f>
        <v>ne</v>
      </c>
    </row>
  </sheetData>
  <sheetProtection algorithmName="SHA-512" hashValue="30g4lULP1SHGAqdqwlVS0lD41e8i860EnRbM8FZDHRT5GRvk0YD469To3gUYel0o+vwnq6TXOwr62hNt45O74A==" saltValue="fMCZArWiWIUux0gRlM+Szg==" spinCount="100000" sheet="1" objects="1" scenarios="1"/>
  <mergeCells count="19">
    <mergeCell ref="C6:H6"/>
    <mergeCell ref="C7:D7"/>
    <mergeCell ref="E7:F7"/>
    <mergeCell ref="G7:H7"/>
    <mergeCell ref="G8:H8"/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R6JIFHKxlwlePRIrm+7SpVk5w8A=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Wz5i/P5haJplJsK6x0ahHHV9dXs=</DigestValue>
    </Reference>
  </SignedInfo>
  <SignatureValue>CS477AvNsdHXHIcoTPewNe+4Skg8mUulJSXj7X9p89M7ydSVh2f5TeiVn9HYiXOs+8t5mwQTtRwg
RFOSYcRYMjfr8S+9ZWLsJ4pZGUo/yMu2LVbDbfU2AXNxYzOd8adRZobeFQTBh2MQ1A1iXJn483wn
OvYq4C3AuvfZYCSuILozPXZyaryL1pP1lwpsSqF2bd4Ba7yR5Y6apPDo5okWrvToeLjL2ADeXGp3
zU7gvKzW3xl+nPhYrz9atI6DMsNl2xhJK1QOsb4hUyVMEbqjQIoKuhIb5Eb7owlhqTnfSpm8D3SP
MGkagFgkDcWivhC0eXduDIof+lSHfpaBZUoQbA==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6.xml?ContentType=application/vnd.openxmlformats-officedocument.spreadsheetml.worksheet+xml">
        <DigestMethod Algorithm="http://www.w3.org/2000/09/xmldsig#sha1"/>
        <DigestValue>gDh/cthLwj30qRTTjH+ZrQjFXMU=</DigestValue>
      </Reference>
      <Reference URI="/xl/worksheets/sheet7.xml?ContentType=application/vnd.openxmlformats-officedocument.spreadsheetml.worksheet+xml">
        <DigestMethod Algorithm="http://www.w3.org/2000/09/xmldsig#sha1"/>
        <DigestValue>Cr8nG1ep2FpR3Ty9DLlmpRxIo+c=</DigestValue>
      </Reference>
      <Reference URI="/xl/worksheets/sheet5.xml?ContentType=application/vnd.openxmlformats-officedocument.spreadsheetml.worksheet+xml">
        <DigestMethod Algorithm="http://www.w3.org/2000/09/xmldsig#sha1"/>
        <DigestValue>TdKgT0U9I0fu+kGkLAUVmectUrw=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q1JLDtyZqKFhB9gCogNfY8WUKd8=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8.xml?ContentType=application/vnd.openxmlformats-officedocument.spreadsheetml.worksheet+xml">
        <DigestMethod Algorithm="http://www.w3.org/2000/09/xmldsig#sha1"/>
        <DigestValue>Azbr1+fr1okY5wyBnPMVfnJfFOI=</DigestValue>
      </Reference>
      <Reference URI="/xl/worksheets/sheet9.xml?ContentType=application/vnd.openxmlformats-officedocument.spreadsheetml.worksheet+xml">
        <DigestMethod Algorithm="http://www.w3.org/2000/09/xmldsig#sha1"/>
        <DigestValue>DSw1bTFUhgN2wOItr+oUKsGAhu0=</DigestValue>
      </Reference>
      <Reference URI="/xl/worksheets/sheet10.xml?ContentType=application/vnd.openxmlformats-officedocument.spreadsheetml.worksheet+xml">
        <DigestMethod Algorithm="http://www.w3.org/2000/09/xmldsig#sha1"/>
        <DigestValue>GURlJdyBRm63cWAe4NOwLAq0mk8=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N3Mp0VHTDve3qX/T3STk1r1lOK8=</DigestValue>
      </Reference>
      <Reference URI="/xl/worksheets/sheet2.xml?ContentType=application/vnd.openxmlformats-officedocument.spreadsheetml.worksheet+xml">
        <DigestMethod Algorithm="http://www.w3.org/2000/09/xmldsig#sha1"/>
        <DigestValue>+CgA67znS+kv190K5ydvmu5cJuA=</DigestValue>
      </Reference>
      <Reference URI="/xl/worksheets/sheet4.xml?ContentType=application/vnd.openxmlformats-officedocument.spreadsheetml.worksheet+xml">
        <DigestMethod Algorithm="http://www.w3.org/2000/09/xmldsig#sha1"/>
        <DigestValue>kojBfwKn43CdnEdPjDP8MmBlJ2E=</DigestValue>
      </Reference>
      <Reference URI="/xl/workbook.xml?ContentType=application/vnd.openxmlformats-officedocument.spreadsheetml.sheet.main+xml">
        <DigestMethod Algorithm="http://www.w3.org/2000/09/xmldsig#sha1"/>
        <DigestValue>LnXPadKgJBFBz/ydXs/ptzn1H7I=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gEYUAj7m11ZxiRIrNy0SdlQO5PE=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NcscSiRMjyPNfaQh0kN+V8mYOw0=</DigestValue>
      </Reference>
      <Reference URI="/xl/styles.xml?ContentType=application/vnd.openxmlformats-officedocument.spreadsheetml.styles+xml">
        <DigestMethod Algorithm="http://www.w3.org/2000/09/xmldsig#sha1"/>
        <DigestValue>rTgfCix6GVMGigxwfgecyPhuYcQ=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2015-09-16T13:59:47Z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2015-09-16T13:59:47Z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2015-09-05T15:03:20Z</cp:lastPrinted>
  <dcterms:created xsi:type="dcterms:W3CDTF">2015-02-02T14:01:48Z</dcterms:created>
  <dcterms:modified xsi:type="dcterms:W3CDTF">2015-09-14T09:06:41Z</dcterms:modified>
</cp:coreProperties>
</file>