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covní\Výběrová řízení\Medicinální plyny 2026\01_ON_Náchod 2026 RP\"/>
    </mc:Choice>
  </mc:AlternateContent>
  <xr:revisionPtr revIDLastSave="0" documentId="13_ncr:1_{28ADFFA1-E4FB-4DAC-867B-486200BCAE0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J70" i="1"/>
  <c r="I70" i="1"/>
  <c r="J69" i="1"/>
  <c r="I69" i="1"/>
  <c r="J68" i="1"/>
  <c r="I68" i="1"/>
  <c r="J67" i="1"/>
  <c r="I67" i="1"/>
  <c r="J62" i="1"/>
  <c r="J64" i="1"/>
  <c r="I62" i="1"/>
  <c r="I64" i="1"/>
  <c r="J60" i="1"/>
  <c r="I60" i="1"/>
  <c r="J46" i="1"/>
  <c r="J47" i="1"/>
  <c r="J48" i="1"/>
  <c r="I46" i="1"/>
  <c r="I47" i="1"/>
  <c r="I48" i="1"/>
  <c r="J45" i="1"/>
  <c r="I45" i="1"/>
  <c r="J41" i="1"/>
  <c r="J42" i="1"/>
  <c r="J43" i="1"/>
  <c r="I43" i="1"/>
  <c r="I41" i="1"/>
  <c r="I42" i="1"/>
  <c r="J40" i="1"/>
  <c r="I40" i="1"/>
  <c r="J38" i="1"/>
  <c r="I38" i="1"/>
  <c r="J36" i="1"/>
  <c r="I36" i="1"/>
  <c r="J34" i="1"/>
  <c r="I34" i="1"/>
  <c r="J27" i="1"/>
  <c r="I27" i="1"/>
  <c r="J26" i="1"/>
  <c r="I26" i="1"/>
  <c r="J25" i="1"/>
  <c r="I25" i="1"/>
  <c r="J24" i="1"/>
  <c r="I24" i="1"/>
  <c r="J22" i="1"/>
  <c r="J23" i="1"/>
  <c r="I22" i="1"/>
  <c r="I23" i="1"/>
  <c r="J21" i="1"/>
  <c r="I21" i="1"/>
  <c r="J20" i="1"/>
  <c r="I20" i="1"/>
  <c r="J19" i="1"/>
  <c r="I19" i="1"/>
  <c r="J17" i="1"/>
  <c r="I17" i="1"/>
  <c r="J16" i="1"/>
  <c r="I16" i="1"/>
  <c r="J14" i="1"/>
  <c r="I14" i="1"/>
  <c r="J13" i="1"/>
  <c r="I13" i="1"/>
  <c r="J12" i="1"/>
  <c r="I12" i="1"/>
  <c r="J11" i="1"/>
  <c r="I11" i="1"/>
  <c r="J10" i="1"/>
  <c r="I10" i="1"/>
  <c r="J7" i="1"/>
  <c r="I7" i="1"/>
  <c r="J5" i="1"/>
  <c r="I5" i="1"/>
  <c r="K71" i="1" l="1"/>
  <c r="K62" i="1"/>
  <c r="M64" i="1"/>
  <c r="L64" i="1"/>
  <c r="K64" i="1"/>
  <c r="M62" i="1"/>
  <c r="L62" i="1"/>
  <c r="M60" i="1"/>
  <c r="M71" i="1" s="1"/>
  <c r="L60" i="1"/>
  <c r="L71" i="1" s="1"/>
  <c r="K60" i="1"/>
  <c r="N28" i="1"/>
  <c r="M28" i="1"/>
  <c r="L28" i="1"/>
  <c r="N50" i="1"/>
  <c r="N48" i="1"/>
  <c r="L48" i="1"/>
  <c r="K48" i="1"/>
  <c r="N47" i="1"/>
  <c r="L47" i="1"/>
  <c r="K47" i="1"/>
  <c r="N46" i="1"/>
  <c r="L46" i="1"/>
  <c r="K46" i="1"/>
  <c r="N45" i="1"/>
  <c r="L45" i="1"/>
  <c r="K45" i="1"/>
  <c r="N43" i="1"/>
  <c r="L43" i="1"/>
  <c r="K43" i="1"/>
  <c r="N42" i="1"/>
  <c r="L42" i="1"/>
  <c r="K42" i="1"/>
  <c r="N41" i="1"/>
  <c r="L41" i="1"/>
  <c r="K41" i="1"/>
  <c r="N40" i="1"/>
  <c r="L40" i="1"/>
  <c r="K40" i="1"/>
  <c r="M38" i="1"/>
  <c r="M55" i="1" s="1"/>
  <c r="L38" i="1"/>
  <c r="K38" i="1"/>
  <c r="N36" i="1"/>
  <c r="L36" i="1"/>
  <c r="K36" i="1"/>
  <c r="N34" i="1"/>
  <c r="L34" i="1"/>
  <c r="K34" i="1"/>
  <c r="L25" i="1"/>
  <c r="K25" i="1"/>
  <c r="M17" i="1"/>
  <c r="L17" i="1"/>
  <c r="K17" i="1"/>
  <c r="K16" i="1"/>
  <c r="K28" i="1" s="1"/>
  <c r="L14" i="1"/>
  <c r="K14" i="1"/>
  <c r="L13" i="1"/>
  <c r="K13" i="1"/>
  <c r="L12" i="1"/>
  <c r="N11" i="1"/>
  <c r="L11" i="1"/>
  <c r="K11" i="1"/>
  <c r="L10" i="1"/>
  <c r="K10" i="1"/>
  <c r="C51" i="1"/>
  <c r="D51" i="1"/>
  <c r="L51" i="1" s="1"/>
  <c r="C52" i="1"/>
  <c r="D52" i="1"/>
  <c r="L52" i="1" s="1"/>
  <c r="C53" i="1"/>
  <c r="K53" i="1" s="1"/>
  <c r="D53" i="1"/>
  <c r="L53" i="1" s="1"/>
  <c r="D50" i="1"/>
  <c r="L50" i="1" s="1"/>
  <c r="C50" i="1"/>
  <c r="K50" i="1" s="1"/>
  <c r="J51" i="1" l="1"/>
  <c r="I51" i="1"/>
  <c r="J53" i="1"/>
  <c r="I53" i="1"/>
  <c r="K51" i="1"/>
  <c r="J52" i="1"/>
  <c r="I52" i="1"/>
  <c r="I50" i="1"/>
  <c r="J50" i="1"/>
  <c r="K52" i="1"/>
  <c r="D85" i="1"/>
  <c r="F85" i="1" s="1"/>
  <c r="N55" i="1"/>
  <c r="D86" i="1" s="1"/>
  <c r="F86" i="1" s="1"/>
  <c r="L55" i="1"/>
  <c r="D84" i="1" s="1"/>
  <c r="F84" i="1" s="1"/>
  <c r="K55" i="1"/>
  <c r="D83" i="1" s="1"/>
  <c r="F83" i="1" s="1"/>
  <c r="F87" i="1" l="1"/>
  <c r="F88" i="1" s="1"/>
  <c r="D87" i="1"/>
  <c r="D88" i="1" s="1"/>
</calcChain>
</file>

<file path=xl/sharedStrings.xml><?xml version="1.0" encoding="utf-8"?>
<sst xmlns="http://schemas.openxmlformats.org/spreadsheetml/2006/main" count="347" uniqueCount="111">
  <si>
    <t>Produkt</t>
  </si>
  <si>
    <t>Typ lahve
(ltr/MPa, kg)</t>
  </si>
  <si>
    <t>Předpokládaná         roční spotřeba            (ks, litry)</t>
  </si>
  <si>
    <t>Cena za  
1 jednotku 
bez DPH</t>
  </si>
  <si>
    <t>Cena za 
1 jednotku 
s DPH</t>
  </si>
  <si>
    <t>Cena  celkem 
bez DPH</t>
  </si>
  <si>
    <t>Cena celkem 
s DPH</t>
  </si>
  <si>
    <t>Medicinální plyny:</t>
  </si>
  <si>
    <t>Náchod</t>
  </si>
  <si>
    <t>Rychnov</t>
  </si>
  <si>
    <t>Broumov</t>
  </si>
  <si>
    <t>Jaroměř</t>
  </si>
  <si>
    <t>Kyslík medicinální</t>
  </si>
  <si>
    <t>50/20 MPa</t>
  </si>
  <si>
    <t>40/15 MPa</t>
  </si>
  <si>
    <t>10/15 MPa</t>
  </si>
  <si>
    <t>5/20 MPa</t>
  </si>
  <si>
    <t>2/15 MPa</t>
  </si>
  <si>
    <t>Kyslík medicinální - LIV</t>
  </si>
  <si>
    <t>2/20 MPa</t>
  </si>
  <si>
    <t>10/20 MPa</t>
  </si>
  <si>
    <t>Oxid dusný - medicinální</t>
  </si>
  <si>
    <t>10/7,5 kg</t>
  </si>
  <si>
    <t>40/30 kg</t>
  </si>
  <si>
    <t>Kapalný kyslík medicinální</t>
  </si>
  <si>
    <t>litr</t>
  </si>
  <si>
    <t>Technické plyny:</t>
  </si>
  <si>
    <t>Argon 4.8</t>
  </si>
  <si>
    <t>Acetylén</t>
  </si>
  <si>
    <t>40/8 kg</t>
  </si>
  <si>
    <t>Technický kyslík</t>
  </si>
  <si>
    <t>40/ 15 MPa</t>
  </si>
  <si>
    <t>Pozn. :</t>
  </si>
  <si>
    <t>LIV - odlehčená láhev s integrovaným redukčním ventilem</t>
  </si>
  <si>
    <t xml:space="preserve">Pronájem lahví včetně poplatků spojených s jejich dodávkou </t>
  </si>
  <si>
    <t>Druh služby</t>
  </si>
  <si>
    <t>Jednotka</t>
  </si>
  <si>
    <t xml:space="preserve">Předpokládaná    roční spotřeba           </t>
  </si>
  <si>
    <t>Cena za  
I jednotku 
bez DPH</t>
  </si>
  <si>
    <t>Cena za  
I jednotku 
s DPH</t>
  </si>
  <si>
    <t>ADR</t>
  </si>
  <si>
    <t>Mýtné</t>
  </si>
  <si>
    <t>Dopravní náklady</t>
  </si>
  <si>
    <t>závoz</t>
  </si>
  <si>
    <t>12
(počet závozů za rok)</t>
  </si>
  <si>
    <t>Pronájem medicinální plyny  *</t>
  </si>
  <si>
    <t>1-90 dnů /den/láhev)</t>
  </si>
  <si>
    <t>91-150 dnů (den/láhev)</t>
  </si>
  <si>
    <t>366 a více (den/láhev)</t>
  </si>
  <si>
    <t>(počet lahví *365)</t>
  </si>
  <si>
    <t>Pronájem medicinální plyny - LIV  *</t>
  </si>
  <si>
    <t>Pronájem technické plyny  *</t>
  </si>
  <si>
    <t>x</t>
  </si>
  <si>
    <t>Pronájem středotlakého zásobníku včetně poplatků spojených s dodávkou kapalného kyslíku</t>
  </si>
  <si>
    <t>10
(počet závozů za rok)</t>
  </si>
  <si>
    <t>Atest</t>
  </si>
  <si>
    <t xml:space="preserve">Pronájem středotlakých zásobníků včetně odpařovací technologie - 
2 zásobníky o objemu 
6 000 litrů každý  </t>
  </si>
  <si>
    <t>stanic/měsíc</t>
  </si>
  <si>
    <t>ANO
(za 12 měsíců)</t>
  </si>
  <si>
    <t xml:space="preserve">Pronájem 1 středotlakého zásobníku včetně odpřaovací technologie o objemu 3 000 litrů. </t>
  </si>
  <si>
    <t>Zajištění servisu středotlakých zásobníků včetně odpařovací technologie</t>
  </si>
  <si>
    <t>Zajištění servisu odpařovací stanice</t>
  </si>
  <si>
    <t xml:space="preserve">Pronájem roční:      </t>
  </si>
  <si>
    <t xml:space="preserve">Pronájem měsíční:   </t>
  </si>
  <si>
    <t>Celková nabídková cena roční dodávky včetně ročního nájmu dle lokalit</t>
  </si>
  <si>
    <t>Cena celkem bez DPH</t>
  </si>
  <si>
    <t>Cena celkem s DPH</t>
  </si>
  <si>
    <t>Upozornění:</t>
  </si>
  <si>
    <t>Zadavatel upozorňuje na skutečnost, že výše v tabulce nejsou nastaveny vzorce programu Excel. 
V případě potřeby si může uchazeč vzorce nastavit sám. Uchazeč zodpovídá za správnost početních operací výše v tabulce, tj. za násobení a součty a za správné nastavení výše DPH u jednotlivých položek.</t>
  </si>
  <si>
    <t>Entonox</t>
  </si>
  <si>
    <t>5/170 bar</t>
  </si>
  <si>
    <t>Oxid uhličitý - potravinářský</t>
  </si>
  <si>
    <t>30 kg</t>
  </si>
  <si>
    <t>Argon 4.6</t>
  </si>
  <si>
    <t>20/20 Mpa</t>
  </si>
  <si>
    <t>Oxid uhličitý - medicinální</t>
  </si>
  <si>
    <t>Acetylén čistý</t>
  </si>
  <si>
    <t>4 kg</t>
  </si>
  <si>
    <t>Oxid uhličitý - svařování</t>
  </si>
  <si>
    <t>20 kg</t>
  </si>
  <si>
    <t>Kyslík 2,5</t>
  </si>
  <si>
    <t>20/200 bar</t>
  </si>
  <si>
    <t>50/200 bar</t>
  </si>
  <si>
    <t>Velikost zásobníku: 1x 6000 litrů</t>
  </si>
  <si>
    <t>Dolní areál nemocnice Náchod</t>
  </si>
  <si>
    <t>Horní areál nemocnice Náchod</t>
  </si>
  <si>
    <t>Nemocnice Broumov</t>
  </si>
  <si>
    <t>Velikost zásobníku: 1x 3000 litrů</t>
  </si>
  <si>
    <t>Nemocnice Rychnov nad Kněžnou</t>
  </si>
  <si>
    <t>Služba monitoring obsahu nádob</t>
  </si>
  <si>
    <t>Poplatek roční:</t>
  </si>
  <si>
    <t>Poplatek měsíční:</t>
  </si>
  <si>
    <t>(součet dodaných lahví)</t>
  </si>
  <si>
    <t xml:space="preserve">za lahev </t>
  </si>
  <si>
    <t xml:space="preserve"> (počet závozů za rok)</t>
  </si>
  <si>
    <t>(spotřeba kapalného kyslíku)</t>
  </si>
  <si>
    <t>Cena celkem za lokality v Kč bez DPH</t>
  </si>
  <si>
    <t>(počet závozů za rok)</t>
  </si>
  <si>
    <t>Celkem za lokalitu v Kč bez DPH</t>
  </si>
  <si>
    <t>Celkem za všechny lokality (včetně ročního nájmu) za 1 rok</t>
  </si>
  <si>
    <r>
      <t xml:space="preserve">Celkem za všechny lokality (včetně ročního nájmu) za 2  roky                                </t>
    </r>
    <r>
      <rPr>
        <i/>
        <sz val="8"/>
        <color rgb="FF000000"/>
        <rFont val="Times New Roman"/>
        <family val="1"/>
        <charset val="238"/>
      </rPr>
      <t>(tyto hodnoty do Krycího listu)</t>
    </r>
  </si>
  <si>
    <t>Cenová nabídka, podklady pro hodnocení</t>
  </si>
  <si>
    <t>VZ s názvem "Rámcová dohoda na dodávky technických a medicinálních plynů pro ONN a.s.</t>
  </si>
  <si>
    <t>V…...................................dne…...................................</t>
  </si>
  <si>
    <t>Podpis osoby oprávněné jednat jménem či za účastníka</t>
  </si>
  <si>
    <t>…...............................................................................</t>
  </si>
  <si>
    <t>151-365 dnů (den/láhev)</t>
  </si>
  <si>
    <t>kg</t>
  </si>
  <si>
    <r>
      <t xml:space="preserve">Odpařovací stanice včetně dvou výparníků:          </t>
    </r>
    <r>
      <rPr>
        <b/>
        <sz val="8"/>
        <rFont val="Times New Roman"/>
        <family val="1"/>
        <charset val="238"/>
      </rPr>
      <t>ANO</t>
    </r>
  </si>
  <si>
    <r>
      <t xml:space="preserve">Odpařovací stanice včetně jednoho výparníku:     </t>
    </r>
    <r>
      <rPr>
        <b/>
        <sz val="8"/>
        <rFont val="Times New Roman"/>
        <family val="1"/>
        <charset val="238"/>
      </rPr>
      <t>ANO</t>
    </r>
  </si>
  <si>
    <t>Odpařovací stanice včetně jednoho výparníku:  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</si>
</sst>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rgb="FF000000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1"/>
    </font>
    <font>
      <sz val="8"/>
      <name val="Times New Roman"/>
      <family val="2"/>
      <charset val="1"/>
    </font>
    <font>
      <sz val="8"/>
      <name val="Times New Roman"/>
      <family val="1"/>
      <charset val="238"/>
    </font>
    <font>
      <b/>
      <sz val="8"/>
      <name val="Times New Roman"/>
      <family val="1"/>
      <charset val="1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theme="4" tint="-0.249977111117893"/>
      <name val="Times New Roman"/>
      <family val="1"/>
      <charset val="238"/>
    </font>
    <font>
      <sz val="9"/>
      <name val="Times New Roman"/>
      <family val="1"/>
      <charset val="238"/>
    </font>
    <font>
      <b/>
      <u val="singleAccounting"/>
      <sz val="8"/>
      <color rgb="FF000000"/>
      <name val="Times New Roman"/>
      <family val="1"/>
      <charset val="238"/>
    </font>
    <font>
      <sz val="8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558ED5"/>
        <bgColor rgb="FF808080"/>
      </patternFill>
    </fill>
    <fill>
      <patternFill patternType="solid">
        <fgColor rgb="FF8EB4E3"/>
        <bgColor rgb="FF9999FF"/>
      </patternFill>
    </fill>
    <fill>
      <patternFill patternType="solid">
        <fgColor rgb="FFC6D9F1"/>
        <bgColor rgb="FFB9CDE5"/>
      </patternFill>
    </fill>
    <fill>
      <patternFill patternType="solid">
        <fgColor rgb="FFD9D9D9"/>
        <bgColor rgb="FFDCE6F2"/>
      </patternFill>
    </fill>
    <fill>
      <patternFill patternType="solid">
        <fgColor rgb="FFB9CDE5"/>
        <bgColor rgb="FFC6D9F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7" tint="0.59999389629810485"/>
        <bgColor rgb="FFB9CDE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D9D9D9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6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0" fontId="8" fillId="0" borderId="0" xfId="0" applyFont="1"/>
    <xf numFmtId="0" fontId="6" fillId="0" borderId="0" xfId="0" applyFont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6" fillId="0" borderId="13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top"/>
    </xf>
    <xf numFmtId="0" fontId="6" fillId="7" borderId="9" xfId="0" applyFont="1" applyFill="1" applyBorder="1" applyAlignment="1">
      <alignment horizontal="center" vertical="top"/>
    </xf>
    <xf numFmtId="4" fontId="6" fillId="7" borderId="9" xfId="0" applyNumberFormat="1" applyFont="1" applyFill="1" applyBorder="1" applyAlignment="1">
      <alignment horizontal="center" vertical="top"/>
    </xf>
    <xf numFmtId="3" fontId="6" fillId="7" borderId="9" xfId="0" applyNumberFormat="1" applyFont="1" applyFill="1" applyBorder="1" applyAlignment="1">
      <alignment horizontal="center" vertical="top"/>
    </xf>
    <xf numFmtId="1" fontId="6" fillId="7" borderId="10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top"/>
    </xf>
    <xf numFmtId="0" fontId="6" fillId="8" borderId="9" xfId="0" applyFont="1" applyFill="1" applyBorder="1" applyAlignment="1">
      <alignment horizontal="center" vertical="top"/>
    </xf>
    <xf numFmtId="1" fontId="6" fillId="7" borderId="9" xfId="0" applyNumberFormat="1" applyFont="1" applyFill="1" applyBorder="1" applyAlignment="1">
      <alignment horizontal="center" vertical="center" wrapText="1"/>
    </xf>
    <xf numFmtId="4" fontId="6" fillId="7" borderId="13" xfId="0" applyNumberFormat="1" applyFont="1" applyFill="1" applyBorder="1" applyAlignment="1">
      <alignment horizontal="center" vertical="top"/>
    </xf>
    <xf numFmtId="3" fontId="6" fillId="7" borderId="13" xfId="0" applyNumberFormat="1" applyFont="1" applyFill="1" applyBorder="1" applyAlignment="1">
      <alignment horizontal="center" vertical="top"/>
    </xf>
    <xf numFmtId="3" fontId="3" fillId="0" borderId="0" xfId="0" applyNumberFormat="1" applyFont="1" applyAlignment="1">
      <alignment horizontal="center" vertical="center" wrapText="1"/>
    </xf>
    <xf numFmtId="4" fontId="8" fillId="0" borderId="0" xfId="0" applyNumberFormat="1" applyFont="1"/>
    <xf numFmtId="0" fontId="6" fillId="7" borderId="40" xfId="0" applyFont="1" applyFill="1" applyBorder="1" applyAlignment="1">
      <alignment horizontal="center" vertical="top"/>
    </xf>
    <xf numFmtId="0" fontId="6" fillId="8" borderId="38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center" vertical="top"/>
    </xf>
    <xf numFmtId="0" fontId="6" fillId="7" borderId="6" xfId="0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center" vertical="top"/>
    </xf>
    <xf numFmtId="0" fontId="6" fillId="8" borderId="7" xfId="0" applyFont="1" applyFill="1" applyBorder="1" applyAlignment="1">
      <alignment horizontal="center" vertical="top"/>
    </xf>
    <xf numFmtId="0" fontId="6" fillId="8" borderId="8" xfId="0" applyFont="1" applyFill="1" applyBorder="1" applyAlignment="1">
      <alignment horizontal="center" vertical="top"/>
    </xf>
    <xf numFmtId="0" fontId="6" fillId="8" borderId="10" xfId="0" applyFont="1" applyFill="1" applyBorder="1" applyAlignment="1">
      <alignment horizontal="center" vertical="top"/>
    </xf>
    <xf numFmtId="1" fontId="6" fillId="7" borderId="28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6" fillId="7" borderId="7" xfId="0" applyNumberFormat="1" applyFont="1" applyFill="1" applyBorder="1" applyAlignment="1">
      <alignment horizontal="center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2" fontId="0" fillId="0" borderId="0" xfId="0" applyNumberFormat="1"/>
    <xf numFmtId="1" fontId="1" fillId="0" borderId="0" xfId="0" applyNumberFormat="1" applyFont="1" applyAlignment="1">
      <alignment horizontal="left" vertical="top"/>
    </xf>
    <xf numFmtId="44" fontId="3" fillId="14" borderId="1" xfId="1" applyFont="1" applyFill="1" applyBorder="1" applyAlignment="1">
      <alignment horizontal="center" vertical="center" wrapText="1"/>
    </xf>
    <xf numFmtId="44" fontId="3" fillId="14" borderId="40" xfId="0" applyNumberFormat="1" applyFont="1" applyFill="1" applyBorder="1" applyAlignment="1">
      <alignment horizontal="center" vertical="center" wrapText="1"/>
    </xf>
    <xf numFmtId="44" fontId="3" fillId="14" borderId="6" xfId="1" applyFont="1" applyFill="1" applyBorder="1" applyAlignment="1">
      <alignment horizontal="center" vertical="center" wrapText="1"/>
    </xf>
    <xf numFmtId="44" fontId="3" fillId="14" borderId="7" xfId="1" applyFont="1" applyFill="1" applyBorder="1" applyAlignment="1">
      <alignment horizontal="center" vertical="center" wrapText="1"/>
    </xf>
    <xf numFmtId="44" fontId="3" fillId="14" borderId="19" xfId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vertical="center" wrapText="1"/>
    </xf>
    <xf numFmtId="1" fontId="6" fillId="7" borderId="15" xfId="0" applyNumberFormat="1" applyFont="1" applyFill="1" applyBorder="1" applyAlignment="1">
      <alignment horizontal="center" vertical="center" wrapText="1"/>
    </xf>
    <xf numFmtId="1" fontId="6" fillId="7" borderId="13" xfId="0" applyNumberFormat="1" applyFont="1" applyFill="1" applyBorder="1" applyAlignment="1">
      <alignment horizontal="center" vertical="center" wrapText="1"/>
    </xf>
    <xf numFmtId="1" fontId="6" fillId="7" borderId="14" xfId="0" applyNumberFormat="1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4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5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13" borderId="25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6" fillId="13" borderId="24" xfId="0" applyFont="1" applyFill="1" applyBorder="1" applyAlignment="1">
      <alignment horizontal="center" vertical="center"/>
    </xf>
    <xf numFmtId="0" fontId="6" fillId="13" borderId="26" xfId="0" applyFont="1" applyFill="1" applyBorder="1" applyAlignment="1">
      <alignment horizontal="center" vertical="center"/>
    </xf>
    <xf numFmtId="3" fontId="3" fillId="10" borderId="44" xfId="0" applyNumberFormat="1" applyFont="1" applyFill="1" applyBorder="1" applyAlignment="1">
      <alignment horizontal="center" vertical="center" wrapText="1"/>
    </xf>
    <xf numFmtId="3" fontId="3" fillId="10" borderId="45" xfId="0" applyNumberFormat="1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6" fillId="7" borderId="13" xfId="0" applyFont="1" applyFill="1" applyBorder="1" applyAlignment="1">
      <alignment horizontal="center" vertical="top"/>
    </xf>
    <xf numFmtId="0" fontId="6" fillId="7" borderId="19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center" vertical="top"/>
    </xf>
    <xf numFmtId="3" fontId="3" fillId="10" borderId="4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6" fillId="13" borderId="25" xfId="0" applyFont="1" applyFill="1" applyBorder="1" applyAlignment="1">
      <alignment horizontal="center" vertical="top"/>
    </xf>
    <xf numFmtId="0" fontId="6" fillId="13" borderId="30" xfId="0" applyFont="1" applyFill="1" applyBorder="1" applyAlignment="1">
      <alignment horizontal="center" vertical="top"/>
    </xf>
    <xf numFmtId="0" fontId="6" fillId="13" borderId="24" xfId="0" applyFont="1" applyFill="1" applyBorder="1" applyAlignment="1">
      <alignment horizontal="center" vertical="top"/>
    </xf>
    <xf numFmtId="0" fontId="6" fillId="13" borderId="26" xfId="0" applyFont="1" applyFill="1" applyBorder="1" applyAlignment="1">
      <alignment horizontal="center" vertical="top"/>
    </xf>
    <xf numFmtId="0" fontId="6" fillId="0" borderId="0" xfId="0" applyFont="1" applyAlignment="1">
      <alignment vertical="center" wrapText="1"/>
    </xf>
    <xf numFmtId="0" fontId="3" fillId="6" borderId="15" xfId="0" applyFont="1" applyFill="1" applyBorder="1" applyAlignment="1">
      <alignment horizontal="center" vertical="top"/>
    </xf>
    <xf numFmtId="0" fontId="3" fillId="11" borderId="2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left" vertical="top"/>
    </xf>
    <xf numFmtId="0" fontId="9" fillId="12" borderId="8" xfId="0" applyFont="1" applyFill="1" applyBorder="1" applyAlignment="1">
      <alignment horizontal="left" wrapText="1"/>
    </xf>
    <xf numFmtId="0" fontId="9" fillId="12" borderId="9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44" fontId="6" fillId="14" borderId="45" xfId="1" applyFont="1" applyFill="1" applyBorder="1" applyAlignment="1">
      <alignment horizontal="center" vertical="top" wrapText="1"/>
    </xf>
    <xf numFmtId="44" fontId="6" fillId="14" borderId="50" xfId="1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44" fontId="6" fillId="14" borderId="35" xfId="1" applyFont="1" applyFill="1" applyBorder="1" applyAlignment="1">
      <alignment horizontal="center" vertical="top" wrapText="1"/>
    </xf>
    <xf numFmtId="44" fontId="6" fillId="14" borderId="18" xfId="1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/>
    </xf>
    <xf numFmtId="0" fontId="6" fillId="7" borderId="5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top"/>
    </xf>
    <xf numFmtId="0" fontId="6" fillId="0" borderId="35" xfId="0" applyFont="1" applyFill="1" applyBorder="1" applyAlignment="1">
      <alignment vertical="top"/>
    </xf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top"/>
    </xf>
    <xf numFmtId="0" fontId="6" fillId="0" borderId="23" xfId="0" applyFont="1" applyFill="1" applyBorder="1" applyAlignment="1">
      <alignment vertical="top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top"/>
    </xf>
    <xf numFmtId="1" fontId="6" fillId="0" borderId="16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/>
    </xf>
    <xf numFmtId="3" fontId="6" fillId="0" borderId="4" xfId="0" applyNumberFormat="1" applyFont="1" applyFill="1" applyBorder="1" applyAlignment="1">
      <alignment horizontal="center" vertical="top"/>
    </xf>
    <xf numFmtId="0" fontId="6" fillId="0" borderId="4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top"/>
    </xf>
    <xf numFmtId="3" fontId="6" fillId="0" borderId="1" xfId="0" applyNumberFormat="1" applyFont="1" applyFill="1" applyBorder="1" applyAlignment="1">
      <alignment horizontal="center" vertical="top"/>
    </xf>
    <xf numFmtId="0" fontId="6" fillId="0" borderId="39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left" vertical="top"/>
    </xf>
    <xf numFmtId="3" fontId="6" fillId="0" borderId="9" xfId="0" applyNumberFormat="1" applyFont="1" applyFill="1" applyBorder="1" applyAlignment="1">
      <alignment horizontal="center" vertical="top"/>
    </xf>
    <xf numFmtId="0" fontId="6" fillId="0" borderId="3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vertical="top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/>
    </xf>
    <xf numFmtId="3" fontId="6" fillId="0" borderId="4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vertical="top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vertical="top"/>
    </xf>
    <xf numFmtId="0" fontId="6" fillId="0" borderId="33" xfId="0" applyFont="1" applyFill="1" applyBorder="1" applyAlignment="1">
      <alignment vertical="top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top"/>
    </xf>
    <xf numFmtId="3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/>
    </xf>
    <xf numFmtId="0" fontId="6" fillId="0" borderId="19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/>
    </xf>
    <xf numFmtId="0" fontId="6" fillId="0" borderId="9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 wrapText="1"/>
    </xf>
    <xf numFmtId="44" fontId="6" fillId="15" borderId="19" xfId="1" applyFont="1" applyFill="1" applyBorder="1" applyAlignment="1">
      <alignment horizontal="center" vertical="center" wrapText="1"/>
    </xf>
    <xf numFmtId="44" fontId="6" fillId="15" borderId="20" xfId="0" applyNumberFormat="1" applyFont="1" applyFill="1" applyBorder="1" applyAlignment="1">
      <alignment horizontal="center" vertical="center" wrapText="1"/>
    </xf>
    <xf numFmtId="44" fontId="6" fillId="15" borderId="2" xfId="1" applyFont="1" applyFill="1" applyBorder="1" applyAlignment="1">
      <alignment horizontal="center" vertical="center" wrapText="1"/>
    </xf>
    <xf numFmtId="44" fontId="6" fillId="15" borderId="36" xfId="1" applyFont="1" applyFill="1" applyBorder="1" applyAlignment="1">
      <alignment horizontal="center" vertical="center" wrapText="1"/>
    </xf>
    <xf numFmtId="44" fontId="6" fillId="15" borderId="1" xfId="1" applyFont="1" applyFill="1" applyBorder="1" applyAlignment="1">
      <alignment horizontal="center" vertical="center" wrapText="1"/>
    </xf>
    <xf numFmtId="44" fontId="6" fillId="15" borderId="40" xfId="0" applyNumberFormat="1" applyFont="1" applyFill="1" applyBorder="1" applyAlignment="1">
      <alignment horizontal="center" vertical="center" wrapText="1"/>
    </xf>
    <xf numFmtId="44" fontId="6" fillId="15" borderId="6" xfId="1" applyFont="1" applyFill="1" applyBorder="1" applyAlignment="1">
      <alignment horizontal="center" vertical="center" wrapText="1"/>
    </xf>
    <xf numFmtId="44" fontId="6" fillId="15" borderId="7" xfId="1" applyFont="1" applyFill="1" applyBorder="1" applyAlignment="1">
      <alignment horizontal="center" vertical="center" wrapText="1"/>
    </xf>
    <xf numFmtId="44" fontId="6" fillId="15" borderId="40" xfId="1" applyFont="1" applyFill="1" applyBorder="1" applyAlignment="1">
      <alignment horizontal="center" vertical="center" wrapText="1"/>
    </xf>
    <xf numFmtId="44" fontId="6" fillId="15" borderId="13" xfId="1" applyFont="1" applyFill="1" applyBorder="1" applyAlignment="1">
      <alignment horizontal="center" vertical="center" wrapText="1"/>
    </xf>
    <xf numFmtId="44" fontId="6" fillId="15" borderId="16" xfId="1" applyFont="1" applyFill="1" applyBorder="1" applyAlignment="1">
      <alignment horizontal="center" vertical="center" wrapText="1"/>
    </xf>
    <xf numFmtId="44" fontId="6" fillId="15" borderId="51" xfId="1" applyFont="1" applyFill="1" applyBorder="1" applyAlignment="1">
      <alignment horizontal="center" vertical="center" wrapText="1"/>
    </xf>
    <xf numFmtId="44" fontId="6" fillId="15" borderId="8" xfId="1" applyFont="1" applyFill="1" applyBorder="1" applyAlignment="1">
      <alignment horizontal="center" vertical="center" wrapText="1"/>
    </xf>
    <xf numFmtId="44" fontId="6" fillId="15" borderId="52" xfId="1" applyFont="1" applyFill="1" applyBorder="1" applyAlignment="1">
      <alignment horizontal="center" vertical="center" wrapText="1"/>
    </xf>
    <xf numFmtId="44" fontId="9" fillId="15" borderId="23" xfId="1" applyFont="1" applyFill="1" applyBorder="1" applyAlignment="1">
      <alignment horizontal="center"/>
    </xf>
    <xf numFmtId="44" fontId="6" fillId="15" borderId="35" xfId="1" applyFont="1" applyFill="1" applyBorder="1" applyAlignment="1">
      <alignment horizontal="center" vertical="top"/>
    </xf>
    <xf numFmtId="44" fontId="6" fillId="15" borderId="35" xfId="1" applyFont="1" applyFill="1" applyBorder="1" applyAlignment="1">
      <alignment horizontal="center" vertical="top" wrapText="1"/>
    </xf>
    <xf numFmtId="44" fontId="6" fillId="15" borderId="25" xfId="1" applyFont="1" applyFill="1" applyBorder="1" applyAlignment="1">
      <alignment horizontal="center" vertical="top" wrapText="1"/>
    </xf>
    <xf numFmtId="44" fontId="6" fillId="15" borderId="2" xfId="1" applyFont="1" applyFill="1" applyBorder="1" applyAlignment="1">
      <alignment horizontal="center" vertical="top" wrapText="1"/>
    </xf>
    <xf numFmtId="44" fontId="6" fillId="15" borderId="4" xfId="1" applyFont="1" applyFill="1" applyBorder="1" applyAlignment="1">
      <alignment horizontal="center" vertical="top" wrapText="1"/>
    </xf>
    <xf numFmtId="44" fontId="6" fillId="15" borderId="23" xfId="1" applyFont="1" applyFill="1" applyBorder="1" applyAlignment="1">
      <alignment horizontal="center" vertical="top"/>
    </xf>
    <xf numFmtId="44" fontId="6" fillId="15" borderId="23" xfId="1" applyFont="1" applyFill="1" applyBorder="1" applyAlignment="1">
      <alignment horizontal="center" vertical="top" wrapText="1"/>
    </xf>
    <xf numFmtId="44" fontId="6" fillId="15" borderId="24" xfId="1" applyFont="1" applyFill="1" applyBorder="1" applyAlignment="1">
      <alignment horizontal="center" vertical="top" wrapText="1"/>
    </xf>
    <xf numFmtId="44" fontId="6" fillId="15" borderId="15" xfId="1" applyFont="1" applyFill="1" applyBorder="1" applyAlignment="1">
      <alignment horizontal="center" vertical="top" wrapText="1"/>
    </xf>
    <xf numFmtId="44" fontId="6" fillId="15" borderId="13" xfId="1" applyFont="1" applyFill="1" applyBorder="1" applyAlignment="1">
      <alignment horizontal="center" vertical="top" wrapText="1"/>
    </xf>
    <xf numFmtId="44" fontId="6" fillId="15" borderId="44" xfId="1" applyFont="1" applyFill="1" applyBorder="1" applyAlignment="1">
      <alignment horizontal="center" vertical="top" wrapText="1"/>
    </xf>
    <xf numFmtId="44" fontId="6" fillId="15" borderId="45" xfId="1" applyFont="1" applyFill="1" applyBorder="1" applyAlignment="1">
      <alignment horizontal="center" vertical="top" wrapText="1"/>
    </xf>
    <xf numFmtId="44" fontId="6" fillId="15" borderId="18" xfId="1" applyFont="1" applyFill="1" applyBorder="1" applyAlignment="1">
      <alignment horizontal="center" vertical="top"/>
    </xf>
    <xf numFmtId="44" fontId="6" fillId="15" borderId="18" xfId="1" applyFont="1" applyFill="1" applyBorder="1" applyAlignment="1">
      <alignment horizontal="center" vertical="top" wrapText="1"/>
    </xf>
    <xf numFmtId="44" fontId="6" fillId="15" borderId="17" xfId="1" applyFont="1" applyFill="1" applyBorder="1" applyAlignment="1">
      <alignment horizontal="center" vertical="top" wrapText="1"/>
    </xf>
    <xf numFmtId="44" fontId="6" fillId="15" borderId="4" xfId="1" applyFont="1" applyFill="1" applyBorder="1" applyAlignment="1">
      <alignment horizontal="center" vertical="center"/>
    </xf>
    <xf numFmtId="44" fontId="6" fillId="15" borderId="4" xfId="1" applyFont="1" applyFill="1" applyBorder="1" applyAlignment="1">
      <alignment horizontal="center" vertical="center" wrapText="1"/>
    </xf>
    <xf numFmtId="44" fontId="6" fillId="15" borderId="35" xfId="1" applyFont="1" applyFill="1" applyBorder="1" applyAlignment="1">
      <alignment horizontal="center" vertical="center"/>
    </xf>
    <xf numFmtId="44" fontId="6" fillId="15" borderId="25" xfId="1" applyFont="1" applyFill="1" applyBorder="1" applyAlignment="1">
      <alignment horizontal="center" vertical="center" wrapText="1"/>
    </xf>
    <xf numFmtId="44" fontId="6" fillId="15" borderId="21" xfId="1" applyFont="1" applyFill="1" applyBorder="1" applyAlignment="1">
      <alignment horizontal="center" vertical="center" wrapText="1"/>
    </xf>
    <xf numFmtId="44" fontId="6" fillId="15" borderId="1" xfId="1" applyFont="1" applyFill="1" applyBorder="1" applyAlignment="1">
      <alignment horizontal="center" vertical="center"/>
    </xf>
    <xf numFmtId="44" fontId="6" fillId="15" borderId="19" xfId="1" applyFont="1" applyFill="1" applyBorder="1" applyAlignment="1">
      <alignment horizontal="center" vertical="center"/>
    </xf>
    <xf numFmtId="44" fontId="6" fillId="15" borderId="20" xfId="1" applyFont="1" applyFill="1" applyBorder="1" applyAlignment="1">
      <alignment horizontal="center" vertical="center" wrapText="1"/>
    </xf>
    <xf numFmtId="44" fontId="6" fillId="15" borderId="27" xfId="1" applyFont="1" applyFill="1" applyBorder="1" applyAlignment="1">
      <alignment horizontal="center" vertical="center" wrapText="1"/>
    </xf>
    <xf numFmtId="44" fontId="6" fillId="15" borderId="5" xfId="1" applyFont="1" applyFill="1" applyBorder="1" applyAlignment="1">
      <alignment horizontal="center" vertical="top" wrapText="1"/>
    </xf>
    <xf numFmtId="44" fontId="6" fillId="15" borderId="14" xfId="1" applyFont="1" applyFill="1" applyBorder="1" applyAlignment="1">
      <alignment horizontal="center" vertical="top" wrapText="1"/>
    </xf>
    <xf numFmtId="44" fontId="6" fillId="15" borderId="50" xfId="1" applyFont="1" applyFill="1" applyBorder="1" applyAlignment="1">
      <alignment horizontal="center" vertical="top" wrapText="1"/>
    </xf>
    <xf numFmtId="44" fontId="6" fillId="15" borderId="5" xfId="1" applyFont="1" applyFill="1" applyBorder="1" applyAlignment="1">
      <alignment horizontal="center" vertical="center" wrapText="1"/>
    </xf>
    <xf numFmtId="44" fontId="6" fillId="15" borderId="23" xfId="1" applyFont="1" applyFill="1" applyBorder="1"/>
    <xf numFmtId="44" fontId="6" fillId="15" borderId="13" xfId="1" applyFont="1" applyFill="1" applyBorder="1" applyAlignment="1">
      <alignment horizontal="center" vertical="top"/>
    </xf>
    <xf numFmtId="44" fontId="6" fillId="15" borderId="16" xfId="1" applyFont="1" applyFill="1" applyBorder="1" applyAlignment="1">
      <alignment horizontal="center" vertical="top" wrapText="1"/>
    </xf>
    <xf numFmtId="44" fontId="6" fillId="15" borderId="19" xfId="1" applyFont="1" applyFill="1" applyBorder="1" applyAlignment="1">
      <alignment horizontal="center" vertical="top"/>
    </xf>
    <xf numFmtId="44" fontId="6" fillId="15" borderId="19" xfId="1" applyFont="1" applyFill="1" applyBorder="1" applyAlignment="1">
      <alignment horizontal="center" vertical="top" wrapText="1"/>
    </xf>
    <xf numFmtId="44" fontId="6" fillId="15" borderId="20" xfId="1" applyFont="1" applyFill="1" applyBorder="1" applyAlignment="1">
      <alignment horizontal="center" vertical="top" wrapText="1"/>
    </xf>
    <xf numFmtId="44" fontId="6" fillId="15" borderId="6" xfId="1" applyFont="1" applyFill="1" applyBorder="1" applyAlignment="1">
      <alignment horizontal="center" vertical="top" wrapText="1"/>
    </xf>
    <xf numFmtId="44" fontId="6" fillId="15" borderId="1" xfId="1" applyFont="1" applyFill="1" applyBorder="1" applyAlignment="1">
      <alignment horizontal="center" vertical="top" wrapText="1"/>
    </xf>
    <xf numFmtId="44" fontId="6" fillId="15" borderId="1" xfId="1" applyFont="1" applyFill="1" applyBorder="1" applyAlignment="1">
      <alignment horizontal="center" vertical="top"/>
    </xf>
    <xf numFmtId="44" fontId="6" fillId="15" borderId="1" xfId="1" applyFont="1" applyFill="1" applyBorder="1" applyAlignment="1">
      <alignment horizontal="center" vertical="top" wrapText="1"/>
    </xf>
    <xf numFmtId="44" fontId="6" fillId="15" borderId="40" xfId="1" applyFont="1" applyFill="1" applyBorder="1" applyAlignment="1">
      <alignment horizontal="center" vertical="top" wrapText="1"/>
    </xf>
    <xf numFmtId="44" fontId="6" fillId="15" borderId="6" xfId="1" applyFont="1" applyFill="1" applyBorder="1" applyAlignment="1">
      <alignment horizontal="center" vertical="top" wrapText="1"/>
    </xf>
    <xf numFmtId="44" fontId="6" fillId="15" borderId="9" xfId="1" applyFont="1" applyFill="1" applyBorder="1" applyAlignment="1">
      <alignment horizontal="center" vertical="top"/>
    </xf>
    <xf numFmtId="44" fontId="6" fillId="15" borderId="9" xfId="1" applyFont="1" applyFill="1" applyBorder="1" applyAlignment="1">
      <alignment horizontal="center" vertical="top" wrapText="1"/>
    </xf>
    <xf numFmtId="44" fontId="6" fillId="15" borderId="28" xfId="1" applyFont="1" applyFill="1" applyBorder="1" applyAlignment="1">
      <alignment horizontal="center" vertical="top" wrapText="1"/>
    </xf>
    <xf numFmtId="44" fontId="8" fillId="15" borderId="22" xfId="1" applyFont="1" applyFill="1" applyBorder="1"/>
    <xf numFmtId="44" fontId="6" fillId="15" borderId="4" xfId="1" applyFont="1" applyFill="1" applyBorder="1" applyAlignment="1">
      <alignment horizontal="center" vertical="top"/>
    </xf>
    <xf numFmtId="44" fontId="6" fillId="15" borderId="5" xfId="1" applyFont="1" applyFill="1" applyBorder="1" applyAlignment="1">
      <alignment horizontal="center" vertical="top"/>
    </xf>
    <xf numFmtId="44" fontId="6" fillId="15" borderId="28" xfId="1" applyFont="1" applyFill="1" applyBorder="1" applyAlignment="1">
      <alignment horizontal="center" vertical="top"/>
    </xf>
    <xf numFmtId="44" fontId="6" fillId="15" borderId="29" xfId="1" applyFont="1" applyFill="1" applyBorder="1" applyAlignment="1">
      <alignment horizontal="center" vertical="top"/>
    </xf>
    <xf numFmtId="44" fontId="6" fillId="15" borderId="14" xfId="1" applyFont="1" applyFill="1" applyBorder="1" applyAlignment="1">
      <alignment horizontal="center" vertical="top"/>
    </xf>
    <xf numFmtId="44" fontId="6" fillId="15" borderId="9" xfId="1" applyFont="1" applyFill="1" applyBorder="1" applyAlignment="1">
      <alignment horizontal="center" vertical="top"/>
    </xf>
    <xf numFmtId="44" fontId="6" fillId="15" borderId="10" xfId="1" applyFont="1" applyFill="1" applyBorder="1" applyAlignment="1">
      <alignment horizontal="center" vertical="top"/>
    </xf>
    <xf numFmtId="44" fontId="3" fillId="15" borderId="19" xfId="1" applyFont="1" applyFill="1" applyBorder="1" applyAlignment="1">
      <alignment horizontal="center" vertical="top"/>
    </xf>
    <xf numFmtId="44" fontId="3" fillId="15" borderId="27" xfId="1" applyFont="1" applyFill="1" applyBorder="1" applyAlignment="1">
      <alignment horizontal="center" vertical="top"/>
    </xf>
    <xf numFmtId="44" fontId="3" fillId="15" borderId="1" xfId="1" applyFont="1" applyFill="1" applyBorder="1" applyAlignment="1">
      <alignment horizontal="center" vertical="top"/>
    </xf>
    <xf numFmtId="44" fontId="3" fillId="15" borderId="40" xfId="1" applyFont="1" applyFill="1" applyBorder="1" applyAlignment="1">
      <alignment horizontal="center" vertical="top"/>
    </xf>
    <xf numFmtId="44" fontId="3" fillId="15" borderId="48" xfId="1" applyFont="1" applyFill="1" applyBorder="1" applyAlignment="1">
      <alignment horizontal="center" vertical="top"/>
    </xf>
    <xf numFmtId="44" fontId="3" fillId="15" borderId="13" xfId="1" applyFont="1" applyFill="1" applyBorder="1" applyAlignment="1">
      <alignment horizontal="center" vertical="top"/>
    </xf>
    <xf numFmtId="44" fontId="3" fillId="15" borderId="28" xfId="1" applyFont="1" applyFill="1" applyBorder="1" applyAlignment="1">
      <alignment horizontal="center" vertical="top"/>
    </xf>
    <xf numFmtId="44" fontId="3" fillId="15" borderId="29" xfId="1" applyFont="1" applyFill="1" applyBorder="1" applyAlignment="1">
      <alignment horizontal="center" vertical="top"/>
    </xf>
    <xf numFmtId="44" fontId="3" fillId="15" borderId="4" xfId="1" applyFont="1" applyFill="1" applyBorder="1" applyAlignment="1">
      <alignment horizontal="center" vertical="top"/>
    </xf>
    <xf numFmtId="44" fontId="3" fillId="15" borderId="5" xfId="1" applyFont="1" applyFill="1" applyBorder="1" applyAlignment="1">
      <alignment horizontal="center" vertical="top"/>
    </xf>
    <xf numFmtId="44" fontId="14" fillId="15" borderId="9" xfId="1" applyFont="1" applyFill="1" applyBorder="1" applyAlignment="1">
      <alignment horizontal="center" vertical="center"/>
    </xf>
    <xf numFmtId="44" fontId="14" fillId="15" borderId="10" xfId="1" applyFont="1" applyFill="1" applyBorder="1" applyAlignment="1">
      <alignment horizontal="center" vertical="center"/>
    </xf>
    <xf numFmtId="0" fontId="13" fillId="15" borderId="0" xfId="0" applyFont="1" applyFill="1" applyAlignment="1">
      <alignment horizontal="left"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zoomScale="130" zoomScaleNormal="130" workbookViewId="0">
      <selection activeCell="L80" sqref="L80"/>
    </sheetView>
  </sheetViews>
  <sheetFormatPr defaultColWidth="8.7109375" defaultRowHeight="15" x14ac:dyDescent="0.25"/>
  <cols>
    <col min="1" max="1" width="21.42578125" style="2" customWidth="1"/>
    <col min="2" max="2" width="14.85546875" style="2" customWidth="1"/>
    <col min="3" max="6" width="11.7109375" style="3" customWidth="1"/>
    <col min="7" max="7" width="10.85546875" style="4" customWidth="1"/>
    <col min="8" max="8" width="10.140625" style="4" customWidth="1"/>
    <col min="9" max="9" width="13.5703125" style="4" bestFit="1" customWidth="1"/>
    <col min="10" max="10" width="12.5703125" style="4" customWidth="1"/>
    <col min="11" max="11" width="13.28515625" customWidth="1"/>
    <col min="12" max="12" width="13.5703125" bestFit="1" customWidth="1"/>
    <col min="13" max="14" width="12.140625" bestFit="1" customWidth="1"/>
    <col min="15" max="15" width="11.85546875" bestFit="1" customWidth="1"/>
  </cols>
  <sheetData>
    <row r="1" spans="1:14" x14ac:dyDescent="0.25">
      <c r="A1" s="64" t="s">
        <v>101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30" customHeight="1" thickBot="1" x14ac:dyDescent="0.3">
      <c r="A2" s="63" t="s">
        <v>102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33.950000000000003" customHeight="1" thickBot="1" x14ac:dyDescent="0.3">
      <c r="A3" s="1" t="s">
        <v>0</v>
      </c>
      <c r="B3" s="66" t="s">
        <v>1</v>
      </c>
      <c r="C3" s="68" t="s">
        <v>2</v>
      </c>
      <c r="D3" s="68"/>
      <c r="E3" s="68"/>
      <c r="F3" s="68"/>
      <c r="G3" s="69" t="s">
        <v>3</v>
      </c>
      <c r="H3" s="69" t="s">
        <v>4</v>
      </c>
      <c r="I3" s="69" t="s">
        <v>5</v>
      </c>
      <c r="J3" s="71" t="s">
        <v>6</v>
      </c>
      <c r="K3" s="116" t="s">
        <v>96</v>
      </c>
      <c r="L3" s="117"/>
      <c r="M3" s="117"/>
      <c r="N3" s="118"/>
    </row>
    <row r="4" spans="1:14" ht="15.75" thickBot="1" x14ac:dyDescent="0.3">
      <c r="A4" s="59" t="s">
        <v>7</v>
      </c>
      <c r="B4" s="67"/>
      <c r="C4" s="58" t="s">
        <v>8</v>
      </c>
      <c r="D4" s="58" t="s">
        <v>9</v>
      </c>
      <c r="E4" s="58" t="s">
        <v>10</v>
      </c>
      <c r="F4" s="58" t="s">
        <v>11</v>
      </c>
      <c r="G4" s="70"/>
      <c r="H4" s="70"/>
      <c r="I4" s="70"/>
      <c r="J4" s="72"/>
      <c r="K4" s="34" t="s">
        <v>8</v>
      </c>
      <c r="L4" s="58" t="s">
        <v>9</v>
      </c>
      <c r="M4" s="58" t="s">
        <v>10</v>
      </c>
      <c r="N4" s="35" t="s">
        <v>11</v>
      </c>
    </row>
    <row r="5" spans="1:14" x14ac:dyDescent="0.25">
      <c r="A5" s="123" t="s">
        <v>12</v>
      </c>
      <c r="B5" s="124" t="s">
        <v>13</v>
      </c>
      <c r="C5" s="125">
        <v>1</v>
      </c>
      <c r="D5" s="125">
        <v>0</v>
      </c>
      <c r="E5" s="125">
        <v>0</v>
      </c>
      <c r="F5" s="125">
        <v>0</v>
      </c>
      <c r="G5" s="185"/>
      <c r="H5" s="185"/>
      <c r="I5" s="185">
        <f>G5*C5</f>
        <v>0</v>
      </c>
      <c r="J5" s="186">
        <f>H5*C5</f>
        <v>0</v>
      </c>
      <c r="K5" s="187"/>
      <c r="L5" s="57" t="s">
        <v>52</v>
      </c>
      <c r="M5" s="57" t="s">
        <v>52</v>
      </c>
      <c r="N5" s="188"/>
    </row>
    <row r="6" spans="1:14" x14ac:dyDescent="0.25">
      <c r="A6" s="126" t="s">
        <v>12</v>
      </c>
      <c r="B6" s="127" t="s">
        <v>14</v>
      </c>
      <c r="C6" s="127">
        <v>0</v>
      </c>
      <c r="D6" s="128">
        <v>0</v>
      </c>
      <c r="E6" s="128">
        <v>0</v>
      </c>
      <c r="F6" s="128">
        <v>0</v>
      </c>
      <c r="G6" s="189"/>
      <c r="H6" s="189"/>
      <c r="I6" s="53" t="s">
        <v>52</v>
      </c>
      <c r="J6" s="54" t="s">
        <v>52</v>
      </c>
      <c r="K6" s="55" t="s">
        <v>52</v>
      </c>
      <c r="L6" s="53" t="s">
        <v>52</v>
      </c>
      <c r="M6" s="53" t="s">
        <v>52</v>
      </c>
      <c r="N6" s="56" t="s">
        <v>52</v>
      </c>
    </row>
    <row r="7" spans="1:14" x14ac:dyDescent="0.25">
      <c r="A7" s="126" t="s">
        <v>12</v>
      </c>
      <c r="B7" s="127" t="s">
        <v>15</v>
      </c>
      <c r="C7" s="127">
        <v>0</v>
      </c>
      <c r="D7" s="128">
        <v>2</v>
      </c>
      <c r="E7" s="128">
        <v>0</v>
      </c>
      <c r="F7" s="128">
        <v>0</v>
      </c>
      <c r="G7" s="189"/>
      <c r="H7" s="189"/>
      <c r="I7" s="189">
        <f>G7*D7</f>
        <v>0</v>
      </c>
      <c r="J7" s="190">
        <f>H7*D7</f>
        <v>0</v>
      </c>
      <c r="K7" s="55" t="s">
        <v>52</v>
      </c>
      <c r="L7" s="189"/>
      <c r="M7" s="53" t="s">
        <v>52</v>
      </c>
      <c r="N7" s="56" t="s">
        <v>52</v>
      </c>
    </row>
    <row r="8" spans="1:14" x14ac:dyDescent="0.25">
      <c r="A8" s="126" t="s">
        <v>12</v>
      </c>
      <c r="B8" s="127" t="s">
        <v>16</v>
      </c>
      <c r="C8" s="127">
        <v>0</v>
      </c>
      <c r="D8" s="128">
        <v>0</v>
      </c>
      <c r="E8" s="128">
        <v>0</v>
      </c>
      <c r="F8" s="128">
        <v>0</v>
      </c>
      <c r="G8" s="53" t="s">
        <v>52</v>
      </c>
      <c r="H8" s="53" t="s">
        <v>52</v>
      </c>
      <c r="I8" s="53" t="s">
        <v>52</v>
      </c>
      <c r="J8" s="54" t="s">
        <v>52</v>
      </c>
      <c r="K8" s="55" t="s">
        <v>52</v>
      </c>
      <c r="L8" s="53" t="s">
        <v>52</v>
      </c>
      <c r="M8" s="53" t="s">
        <v>52</v>
      </c>
      <c r="N8" s="56" t="s">
        <v>52</v>
      </c>
    </row>
    <row r="9" spans="1:14" x14ac:dyDescent="0.25">
      <c r="A9" s="126" t="s">
        <v>12</v>
      </c>
      <c r="B9" s="127" t="s">
        <v>17</v>
      </c>
      <c r="C9" s="127">
        <v>0</v>
      </c>
      <c r="D9" s="128">
        <v>0</v>
      </c>
      <c r="E9" s="128">
        <v>0</v>
      </c>
      <c r="F9" s="128">
        <v>0</v>
      </c>
      <c r="G9" s="53" t="s">
        <v>52</v>
      </c>
      <c r="H9" s="53" t="s">
        <v>52</v>
      </c>
      <c r="I9" s="53" t="s">
        <v>52</v>
      </c>
      <c r="J9" s="54" t="s">
        <v>52</v>
      </c>
      <c r="K9" s="55" t="s">
        <v>52</v>
      </c>
      <c r="L9" s="53" t="s">
        <v>52</v>
      </c>
      <c r="M9" s="53" t="s">
        <v>52</v>
      </c>
      <c r="N9" s="56" t="s">
        <v>52</v>
      </c>
    </row>
    <row r="10" spans="1:14" x14ac:dyDescent="0.25">
      <c r="A10" s="126" t="s">
        <v>18</v>
      </c>
      <c r="B10" s="127" t="s">
        <v>19</v>
      </c>
      <c r="C10" s="128">
        <v>732</v>
      </c>
      <c r="D10" s="128">
        <v>320</v>
      </c>
      <c r="E10" s="128">
        <v>0</v>
      </c>
      <c r="F10" s="128">
        <v>0</v>
      </c>
      <c r="G10" s="189"/>
      <c r="H10" s="189"/>
      <c r="I10" s="189">
        <f>G10*(C10+D10)</f>
        <v>0</v>
      </c>
      <c r="J10" s="190">
        <f>H10*(C10+D10)</f>
        <v>0</v>
      </c>
      <c r="K10" s="191">
        <f>G10*C10</f>
        <v>0</v>
      </c>
      <c r="L10" s="189">
        <f>G10*D10</f>
        <v>0</v>
      </c>
      <c r="M10" s="53" t="s">
        <v>52</v>
      </c>
      <c r="N10" s="56" t="s">
        <v>52</v>
      </c>
    </row>
    <row r="11" spans="1:14" x14ac:dyDescent="0.25">
      <c r="A11" s="126" t="s">
        <v>18</v>
      </c>
      <c r="B11" s="127" t="s">
        <v>20</v>
      </c>
      <c r="C11" s="128">
        <v>15</v>
      </c>
      <c r="D11" s="128">
        <v>2</v>
      </c>
      <c r="E11" s="128">
        <v>0</v>
      </c>
      <c r="F11" s="128">
        <v>164</v>
      </c>
      <c r="G11" s="189"/>
      <c r="H11" s="189"/>
      <c r="I11" s="189">
        <f>G11*(C11+D11+F11)</f>
        <v>0</v>
      </c>
      <c r="J11" s="190">
        <f>H11*(C11+D11+F11)</f>
        <v>0</v>
      </c>
      <c r="K11" s="191">
        <f>G11*C11</f>
        <v>0</v>
      </c>
      <c r="L11" s="189">
        <f>G11*D11</f>
        <v>0</v>
      </c>
      <c r="M11" s="53" t="s">
        <v>52</v>
      </c>
      <c r="N11" s="192">
        <f>G11*F11</f>
        <v>0</v>
      </c>
    </row>
    <row r="12" spans="1:14" x14ac:dyDescent="0.25">
      <c r="A12" s="126" t="s">
        <v>21</v>
      </c>
      <c r="B12" s="127" t="s">
        <v>22</v>
      </c>
      <c r="C12" s="128">
        <v>0</v>
      </c>
      <c r="D12" s="128">
        <v>3</v>
      </c>
      <c r="E12" s="128">
        <v>0</v>
      </c>
      <c r="F12" s="128">
        <v>0</v>
      </c>
      <c r="G12" s="189"/>
      <c r="H12" s="189"/>
      <c r="I12" s="189">
        <f>G12*D12</f>
        <v>0</v>
      </c>
      <c r="J12" s="190">
        <f>H12*D12</f>
        <v>0</v>
      </c>
      <c r="K12" s="55" t="s">
        <v>52</v>
      </c>
      <c r="L12" s="189">
        <f>G12*D12</f>
        <v>0</v>
      </c>
      <c r="M12" s="53" t="s">
        <v>52</v>
      </c>
      <c r="N12" s="56" t="s">
        <v>52</v>
      </c>
    </row>
    <row r="13" spans="1:14" x14ac:dyDescent="0.25">
      <c r="A13" s="126" t="s">
        <v>21</v>
      </c>
      <c r="B13" s="127" t="s">
        <v>23</v>
      </c>
      <c r="C13" s="127">
        <v>61</v>
      </c>
      <c r="D13" s="128">
        <v>9</v>
      </c>
      <c r="E13" s="128">
        <v>0</v>
      </c>
      <c r="F13" s="128">
        <v>0</v>
      </c>
      <c r="G13" s="189"/>
      <c r="H13" s="189"/>
      <c r="I13" s="189">
        <f>G13*(C13+D13)</f>
        <v>0</v>
      </c>
      <c r="J13" s="190">
        <f>H13*(C13+D13)</f>
        <v>0</v>
      </c>
      <c r="K13" s="191">
        <f>G13*C13</f>
        <v>0</v>
      </c>
      <c r="L13" s="189">
        <f>G13*D13</f>
        <v>0</v>
      </c>
      <c r="M13" s="53" t="s">
        <v>52</v>
      </c>
      <c r="N13" s="56" t="s">
        <v>52</v>
      </c>
    </row>
    <row r="14" spans="1:14" x14ac:dyDescent="0.25">
      <c r="A14" s="126" t="s">
        <v>75</v>
      </c>
      <c r="B14" s="127" t="s">
        <v>22</v>
      </c>
      <c r="C14" s="128">
        <v>23</v>
      </c>
      <c r="D14" s="128">
        <v>21</v>
      </c>
      <c r="E14" s="128">
        <v>0</v>
      </c>
      <c r="F14" s="128">
        <v>0</v>
      </c>
      <c r="G14" s="189"/>
      <c r="H14" s="189"/>
      <c r="I14" s="189">
        <f>G14*(C14+D14)</f>
        <v>0</v>
      </c>
      <c r="J14" s="190">
        <f>H14*(C14+D14)</f>
        <v>0</v>
      </c>
      <c r="K14" s="191">
        <f>G14*C14</f>
        <v>0</v>
      </c>
      <c r="L14" s="189">
        <f>G14*D14</f>
        <v>0</v>
      </c>
      <c r="M14" s="53" t="s">
        <v>52</v>
      </c>
      <c r="N14" s="56" t="s">
        <v>52</v>
      </c>
    </row>
    <row r="15" spans="1:14" x14ac:dyDescent="0.25">
      <c r="A15" s="126" t="s">
        <v>75</v>
      </c>
      <c r="B15" s="127">
        <v>30</v>
      </c>
      <c r="C15" s="128">
        <v>23</v>
      </c>
      <c r="D15" s="128">
        <v>4</v>
      </c>
      <c r="E15" s="128">
        <v>0</v>
      </c>
      <c r="F15" s="128">
        <v>0</v>
      </c>
      <c r="G15" s="189"/>
      <c r="H15" s="189"/>
      <c r="I15" s="189">
        <f>G15*(C15+D15)</f>
        <v>0</v>
      </c>
      <c r="J15" s="190">
        <f>H15*(C15+D15)</f>
        <v>0</v>
      </c>
      <c r="K15" s="191">
        <f>G15*C15</f>
        <v>0</v>
      </c>
      <c r="L15" s="189">
        <f>I15*D15</f>
        <v>0</v>
      </c>
      <c r="M15" s="53" t="s">
        <v>52</v>
      </c>
      <c r="N15" s="56" t="s">
        <v>52</v>
      </c>
    </row>
    <row r="16" spans="1:14" x14ac:dyDescent="0.25">
      <c r="A16" s="126" t="s">
        <v>71</v>
      </c>
      <c r="B16" s="127" t="s">
        <v>72</v>
      </c>
      <c r="C16" s="128">
        <v>8</v>
      </c>
      <c r="D16" s="128">
        <v>0</v>
      </c>
      <c r="E16" s="128">
        <v>0</v>
      </c>
      <c r="F16" s="128">
        <v>0</v>
      </c>
      <c r="G16" s="189"/>
      <c r="H16" s="189"/>
      <c r="I16" s="189">
        <f>G16*C16</f>
        <v>0</v>
      </c>
      <c r="J16" s="190">
        <f>H16*C16</f>
        <v>0</v>
      </c>
      <c r="K16" s="191">
        <f>G16*C16</f>
        <v>0</v>
      </c>
      <c r="L16" s="53" t="s">
        <v>52</v>
      </c>
      <c r="M16" s="53" t="s">
        <v>52</v>
      </c>
      <c r="N16" s="56" t="s">
        <v>52</v>
      </c>
    </row>
    <row r="17" spans="1:14" x14ac:dyDescent="0.25">
      <c r="A17" s="126" t="s">
        <v>24</v>
      </c>
      <c r="B17" s="127" t="s">
        <v>107</v>
      </c>
      <c r="C17" s="129">
        <v>80000</v>
      </c>
      <c r="D17" s="129">
        <v>57000</v>
      </c>
      <c r="E17" s="130">
        <v>30000</v>
      </c>
      <c r="F17" s="129">
        <v>0</v>
      </c>
      <c r="G17" s="189"/>
      <c r="H17" s="189"/>
      <c r="I17" s="189">
        <f>G17*(C17+D17+E17)</f>
        <v>0</v>
      </c>
      <c r="J17" s="190">
        <f>H17*(C17+D17+E17)</f>
        <v>0</v>
      </c>
      <c r="K17" s="191">
        <f>G17*C17</f>
        <v>0</v>
      </c>
      <c r="L17" s="189">
        <f>G17*D17</f>
        <v>0</v>
      </c>
      <c r="M17" s="189">
        <f>G17*E17</f>
        <v>0</v>
      </c>
      <c r="N17" s="56" t="s">
        <v>52</v>
      </c>
    </row>
    <row r="18" spans="1:14" ht="14.45" customHeight="1" x14ac:dyDescent="0.25">
      <c r="A18" s="81" t="s">
        <v>26</v>
      </c>
      <c r="B18" s="82"/>
      <c r="C18" s="82"/>
      <c r="D18" s="82"/>
      <c r="E18" s="82"/>
      <c r="F18" s="82"/>
      <c r="G18" s="82"/>
      <c r="H18" s="82"/>
      <c r="I18" s="82"/>
      <c r="J18" s="82"/>
      <c r="K18" s="45"/>
      <c r="L18" s="44"/>
      <c r="M18" s="44"/>
      <c r="N18" s="46"/>
    </row>
    <row r="19" spans="1:14" x14ac:dyDescent="0.25">
      <c r="A19" s="131" t="s">
        <v>27</v>
      </c>
      <c r="B19" s="127" t="s">
        <v>16</v>
      </c>
      <c r="C19" s="127">
        <v>1</v>
      </c>
      <c r="D19" s="127">
        <v>0</v>
      </c>
      <c r="E19" s="127">
        <v>0</v>
      </c>
      <c r="F19" s="127">
        <v>0</v>
      </c>
      <c r="G19" s="189"/>
      <c r="H19" s="189"/>
      <c r="I19" s="189">
        <f>G19*C19</f>
        <v>0</v>
      </c>
      <c r="J19" s="193">
        <f>H19*C19</f>
        <v>0</v>
      </c>
      <c r="K19" s="191"/>
      <c r="L19" s="53" t="s">
        <v>52</v>
      </c>
      <c r="M19" s="53" t="s">
        <v>52</v>
      </c>
      <c r="N19" s="56" t="s">
        <v>52</v>
      </c>
    </row>
    <row r="20" spans="1:14" x14ac:dyDescent="0.25">
      <c r="A20" s="131" t="s">
        <v>73</v>
      </c>
      <c r="B20" s="127" t="s">
        <v>74</v>
      </c>
      <c r="C20" s="127">
        <v>1</v>
      </c>
      <c r="D20" s="127">
        <v>0</v>
      </c>
      <c r="E20" s="127">
        <v>0</v>
      </c>
      <c r="F20" s="127">
        <v>0</v>
      </c>
      <c r="G20" s="189"/>
      <c r="H20" s="189"/>
      <c r="I20" s="189">
        <f>G20*C20</f>
        <v>0</v>
      </c>
      <c r="J20" s="193">
        <f>H20*C20</f>
        <v>0</v>
      </c>
      <c r="K20" s="191"/>
      <c r="L20" s="53" t="s">
        <v>52</v>
      </c>
      <c r="M20" s="53" t="s">
        <v>52</v>
      </c>
      <c r="N20" s="56" t="s">
        <v>52</v>
      </c>
    </row>
    <row r="21" spans="1:14" x14ac:dyDescent="0.25">
      <c r="A21" s="132" t="s">
        <v>28</v>
      </c>
      <c r="B21" s="127" t="s">
        <v>29</v>
      </c>
      <c r="C21" s="127">
        <v>1</v>
      </c>
      <c r="D21" s="127">
        <v>0</v>
      </c>
      <c r="E21" s="127">
        <v>0</v>
      </c>
      <c r="F21" s="127">
        <v>0</v>
      </c>
      <c r="G21" s="189"/>
      <c r="H21" s="189"/>
      <c r="I21" s="189">
        <f>G21*C21</f>
        <v>0</v>
      </c>
      <c r="J21" s="193">
        <f>H21*C21</f>
        <v>0</v>
      </c>
      <c r="K21" s="191"/>
      <c r="L21" s="53" t="s">
        <v>52</v>
      </c>
      <c r="M21" s="53" t="s">
        <v>52</v>
      </c>
      <c r="N21" s="56" t="s">
        <v>52</v>
      </c>
    </row>
    <row r="22" spans="1:14" x14ac:dyDescent="0.25">
      <c r="A22" s="132" t="s">
        <v>76</v>
      </c>
      <c r="B22" s="127" t="s">
        <v>77</v>
      </c>
      <c r="C22" s="127">
        <v>1</v>
      </c>
      <c r="D22" s="127">
        <v>0</v>
      </c>
      <c r="E22" s="127">
        <v>0</v>
      </c>
      <c r="F22" s="127">
        <v>0</v>
      </c>
      <c r="G22" s="189"/>
      <c r="H22" s="189"/>
      <c r="I22" s="189">
        <f t="shared" ref="I22:I23" si="0">G22*C22</f>
        <v>0</v>
      </c>
      <c r="J22" s="193">
        <f t="shared" ref="J22:J23" si="1">H22*C22</f>
        <v>0</v>
      </c>
      <c r="K22" s="191"/>
      <c r="L22" s="53" t="s">
        <v>52</v>
      </c>
      <c r="M22" s="53" t="s">
        <v>52</v>
      </c>
      <c r="N22" s="56" t="s">
        <v>52</v>
      </c>
    </row>
    <row r="23" spans="1:14" x14ac:dyDescent="0.25">
      <c r="A23" s="131" t="s">
        <v>78</v>
      </c>
      <c r="B23" s="127" t="s">
        <v>79</v>
      </c>
      <c r="C23" s="127">
        <v>1</v>
      </c>
      <c r="D23" s="127">
        <v>0</v>
      </c>
      <c r="E23" s="127">
        <v>0</v>
      </c>
      <c r="F23" s="127">
        <v>0</v>
      </c>
      <c r="G23" s="189"/>
      <c r="H23" s="189"/>
      <c r="I23" s="189">
        <f t="shared" si="0"/>
        <v>0</v>
      </c>
      <c r="J23" s="193">
        <f t="shared" si="1"/>
        <v>0</v>
      </c>
      <c r="K23" s="191"/>
      <c r="L23" s="53" t="s">
        <v>52</v>
      </c>
      <c r="M23" s="53" t="s">
        <v>52</v>
      </c>
      <c r="N23" s="56" t="s">
        <v>52</v>
      </c>
    </row>
    <row r="24" spans="1:14" x14ac:dyDescent="0.25">
      <c r="A24" s="131" t="s">
        <v>30</v>
      </c>
      <c r="B24" s="127" t="s">
        <v>31</v>
      </c>
      <c r="C24" s="127">
        <v>0</v>
      </c>
      <c r="D24" s="127">
        <v>1</v>
      </c>
      <c r="E24" s="127">
        <v>0</v>
      </c>
      <c r="F24" s="127">
        <v>0</v>
      </c>
      <c r="G24" s="189"/>
      <c r="H24" s="189"/>
      <c r="I24" s="189">
        <f>G24*D24</f>
        <v>0</v>
      </c>
      <c r="J24" s="193">
        <f>H24*D24</f>
        <v>0</v>
      </c>
      <c r="K24" s="55" t="s">
        <v>52</v>
      </c>
      <c r="L24" s="189"/>
      <c r="M24" s="53" t="s">
        <v>52</v>
      </c>
      <c r="N24" s="56" t="s">
        <v>52</v>
      </c>
    </row>
    <row r="25" spans="1:14" x14ac:dyDescent="0.25">
      <c r="A25" s="132" t="s">
        <v>69</v>
      </c>
      <c r="B25" s="127" t="s">
        <v>70</v>
      </c>
      <c r="C25" s="127">
        <v>5</v>
      </c>
      <c r="D25" s="127">
        <v>3</v>
      </c>
      <c r="E25" s="127">
        <v>0</v>
      </c>
      <c r="F25" s="127">
        <v>0</v>
      </c>
      <c r="G25" s="189"/>
      <c r="H25" s="189"/>
      <c r="I25" s="189">
        <f>G25*(C25+D25)</f>
        <v>0</v>
      </c>
      <c r="J25" s="193">
        <f>H25*(C25+D25)</f>
        <v>0</v>
      </c>
      <c r="K25" s="191">
        <f>G25*C25</f>
        <v>0</v>
      </c>
      <c r="L25" s="189">
        <f>G25*D25</f>
        <v>0</v>
      </c>
      <c r="M25" s="53" t="s">
        <v>52</v>
      </c>
      <c r="N25" s="56" t="s">
        <v>52</v>
      </c>
    </row>
    <row r="26" spans="1:14" x14ac:dyDescent="0.25">
      <c r="A26" s="131" t="s">
        <v>80</v>
      </c>
      <c r="B26" s="127" t="s">
        <v>81</v>
      </c>
      <c r="C26" s="127">
        <v>1</v>
      </c>
      <c r="D26" s="127">
        <v>1</v>
      </c>
      <c r="E26" s="127">
        <v>0</v>
      </c>
      <c r="F26" s="127">
        <v>0</v>
      </c>
      <c r="G26" s="189"/>
      <c r="H26" s="189"/>
      <c r="I26" s="189">
        <f>G26*(C26+D26)</f>
        <v>0</v>
      </c>
      <c r="J26" s="193">
        <f>H26*(C26+D26)</f>
        <v>0</v>
      </c>
      <c r="K26" s="191"/>
      <c r="L26" s="196"/>
      <c r="M26" s="53" t="s">
        <v>52</v>
      </c>
      <c r="N26" s="56" t="s">
        <v>52</v>
      </c>
    </row>
    <row r="27" spans="1:14" ht="15.75" thickBot="1" x14ac:dyDescent="0.3">
      <c r="A27" s="133" t="s">
        <v>80</v>
      </c>
      <c r="B27" s="134" t="s">
        <v>82</v>
      </c>
      <c r="C27" s="134">
        <v>1</v>
      </c>
      <c r="D27" s="134">
        <v>1</v>
      </c>
      <c r="E27" s="134">
        <v>0</v>
      </c>
      <c r="F27" s="134">
        <v>0</v>
      </c>
      <c r="G27" s="194"/>
      <c r="H27" s="194"/>
      <c r="I27" s="194">
        <f>G27*(C27+D27)</f>
        <v>0</v>
      </c>
      <c r="J27" s="195">
        <f>H27*(C27+D27)</f>
        <v>0</v>
      </c>
      <c r="K27" s="197"/>
      <c r="L27" s="198"/>
      <c r="M27" s="53" t="s">
        <v>52</v>
      </c>
      <c r="N27" s="56" t="s">
        <v>52</v>
      </c>
    </row>
    <row r="28" spans="1:14" ht="15.75" thickBot="1" x14ac:dyDescent="0.3">
      <c r="A28" s="79" t="s">
        <v>98</v>
      </c>
      <c r="B28" s="80"/>
      <c r="C28" s="80"/>
      <c r="D28" s="80"/>
      <c r="E28" s="80"/>
      <c r="F28" s="80"/>
      <c r="G28" s="80"/>
      <c r="H28" s="80"/>
      <c r="I28" s="80"/>
      <c r="J28" s="80"/>
      <c r="K28" s="199">
        <f>SUM(K5:K27)</f>
        <v>0</v>
      </c>
      <c r="L28" s="199">
        <f>SUM(L5:L27)</f>
        <v>0</v>
      </c>
      <c r="M28" s="199">
        <f>SUM(M5:M27)</f>
        <v>0</v>
      </c>
      <c r="N28" s="199">
        <f>SUM(N5:N27)</f>
        <v>0</v>
      </c>
    </row>
    <row r="29" spans="1:14" x14ac:dyDescent="0.25">
      <c r="A29" s="6" t="s">
        <v>32</v>
      </c>
      <c r="C29" s="52"/>
      <c r="D29" s="52"/>
      <c r="E29" s="52"/>
      <c r="F29" s="52"/>
    </row>
    <row r="30" spans="1:14" x14ac:dyDescent="0.25">
      <c r="A30" s="7" t="s">
        <v>33</v>
      </c>
    </row>
    <row r="31" spans="1:14" ht="25.15" customHeight="1" thickBot="1" x14ac:dyDescent="0.3">
      <c r="A31" s="83" t="s">
        <v>34</v>
      </c>
      <c r="B31" s="83"/>
      <c r="C31" s="83"/>
      <c r="D31" s="8"/>
      <c r="E31" s="8"/>
      <c r="F31" s="8"/>
      <c r="G31" s="8"/>
    </row>
    <row r="32" spans="1:14" ht="27" customHeight="1" thickBot="1" x14ac:dyDescent="0.3">
      <c r="A32" s="84" t="s">
        <v>35</v>
      </c>
      <c r="B32" s="66" t="s">
        <v>36</v>
      </c>
      <c r="C32" s="68" t="s">
        <v>37</v>
      </c>
      <c r="D32" s="68"/>
      <c r="E32" s="68"/>
      <c r="F32" s="68"/>
      <c r="G32" s="87" t="s">
        <v>38</v>
      </c>
      <c r="H32" s="87" t="s">
        <v>39</v>
      </c>
      <c r="I32" s="87" t="s">
        <v>5</v>
      </c>
      <c r="J32" s="71" t="s">
        <v>6</v>
      </c>
      <c r="K32" s="116" t="s">
        <v>96</v>
      </c>
      <c r="L32" s="117"/>
      <c r="M32" s="117"/>
      <c r="N32" s="118"/>
    </row>
    <row r="33" spans="1:15" ht="21.6" customHeight="1" thickBot="1" x14ac:dyDescent="0.3">
      <c r="A33" s="85"/>
      <c r="B33" s="86"/>
      <c r="C33" s="19" t="s">
        <v>8</v>
      </c>
      <c r="D33" s="19" t="s">
        <v>9</v>
      </c>
      <c r="E33" s="19" t="s">
        <v>10</v>
      </c>
      <c r="F33" s="19" t="s">
        <v>11</v>
      </c>
      <c r="G33" s="88"/>
      <c r="H33" s="88"/>
      <c r="I33" s="88"/>
      <c r="J33" s="89"/>
      <c r="K33" s="34" t="s">
        <v>8</v>
      </c>
      <c r="L33" s="19" t="s">
        <v>9</v>
      </c>
      <c r="M33" s="19" t="s">
        <v>10</v>
      </c>
      <c r="N33" s="35" t="s">
        <v>11</v>
      </c>
    </row>
    <row r="34" spans="1:15" x14ac:dyDescent="0.25">
      <c r="A34" s="135" t="s">
        <v>40</v>
      </c>
      <c r="B34" s="136" t="s">
        <v>93</v>
      </c>
      <c r="C34" s="137">
        <v>875</v>
      </c>
      <c r="D34" s="137">
        <v>367</v>
      </c>
      <c r="E34" s="137">
        <v>0</v>
      </c>
      <c r="F34" s="137">
        <v>164</v>
      </c>
      <c r="G34" s="200"/>
      <c r="H34" s="201"/>
      <c r="I34" s="200">
        <f>G34*(C34+D34+F34)</f>
        <v>0</v>
      </c>
      <c r="J34" s="202">
        <f>H34*(C34+D34+F34)</f>
        <v>0</v>
      </c>
      <c r="K34" s="203">
        <f>G34*C34</f>
        <v>0</v>
      </c>
      <c r="L34" s="204">
        <f>G34*D34</f>
        <v>0</v>
      </c>
      <c r="M34" s="119" t="s">
        <v>52</v>
      </c>
      <c r="N34" s="224">
        <f>G34*F34</f>
        <v>0</v>
      </c>
    </row>
    <row r="35" spans="1:15" ht="19.899999999999999" customHeight="1" thickBot="1" x14ac:dyDescent="0.3">
      <c r="A35" s="138"/>
      <c r="B35" s="139"/>
      <c r="C35" s="140" t="s">
        <v>92</v>
      </c>
      <c r="D35" s="140" t="s">
        <v>92</v>
      </c>
      <c r="E35" s="140" t="s">
        <v>92</v>
      </c>
      <c r="F35" s="140" t="s">
        <v>92</v>
      </c>
      <c r="G35" s="205"/>
      <c r="H35" s="206"/>
      <c r="I35" s="205"/>
      <c r="J35" s="207"/>
      <c r="K35" s="208"/>
      <c r="L35" s="209"/>
      <c r="M35" s="120"/>
      <c r="N35" s="225"/>
    </row>
    <row r="36" spans="1:15" ht="15.75" thickBot="1" x14ac:dyDescent="0.3">
      <c r="A36" s="135" t="s">
        <v>41</v>
      </c>
      <c r="B36" s="136" t="s">
        <v>93</v>
      </c>
      <c r="C36" s="137">
        <v>875</v>
      </c>
      <c r="D36" s="137">
        <v>367</v>
      </c>
      <c r="E36" s="137">
        <v>0</v>
      </c>
      <c r="F36" s="137">
        <v>164</v>
      </c>
      <c r="G36" s="200"/>
      <c r="H36" s="201"/>
      <c r="I36" s="200">
        <f>G36*(C36+D36+F36)</f>
        <v>0</v>
      </c>
      <c r="J36" s="202">
        <f>H36*(C36+D36+F36)</f>
        <v>0</v>
      </c>
      <c r="K36" s="210">
        <f>G36*C36</f>
        <v>0</v>
      </c>
      <c r="L36" s="211">
        <f>G36*D36</f>
        <v>0</v>
      </c>
      <c r="M36" s="114" t="s">
        <v>52</v>
      </c>
      <c r="N36" s="226">
        <f>G36*F36</f>
        <v>0</v>
      </c>
    </row>
    <row r="37" spans="1:15" ht="21.6" customHeight="1" thickBot="1" x14ac:dyDescent="0.3">
      <c r="A37" s="138"/>
      <c r="B37" s="139"/>
      <c r="C37" s="140" t="s">
        <v>92</v>
      </c>
      <c r="D37" s="140" t="s">
        <v>92</v>
      </c>
      <c r="E37" s="140" t="s">
        <v>92</v>
      </c>
      <c r="F37" s="140" t="s">
        <v>92</v>
      </c>
      <c r="G37" s="205"/>
      <c r="H37" s="206"/>
      <c r="I37" s="205"/>
      <c r="J37" s="207"/>
      <c r="K37" s="210"/>
      <c r="L37" s="211"/>
      <c r="M37" s="114"/>
      <c r="N37" s="226"/>
    </row>
    <row r="38" spans="1:15" ht="15.75" thickBot="1" x14ac:dyDescent="0.3">
      <c r="A38" s="135" t="s">
        <v>42</v>
      </c>
      <c r="B38" s="136" t="s">
        <v>43</v>
      </c>
      <c r="C38" s="137">
        <v>12</v>
      </c>
      <c r="D38" s="137">
        <v>12</v>
      </c>
      <c r="E38" s="137">
        <v>12</v>
      </c>
      <c r="F38" s="137">
        <v>0</v>
      </c>
      <c r="G38" s="200"/>
      <c r="H38" s="201"/>
      <c r="I38" s="200">
        <f>G38*(C38+D38+E38)</f>
        <v>0</v>
      </c>
      <c r="J38" s="202">
        <f>H38*(C38+D38+E38)</f>
        <v>0</v>
      </c>
      <c r="K38" s="210">
        <f>G38*C38</f>
        <v>0</v>
      </c>
      <c r="L38" s="211">
        <f>G38*D38</f>
        <v>0</v>
      </c>
      <c r="M38" s="211">
        <f>G38*E38</f>
        <v>0</v>
      </c>
      <c r="N38" s="115" t="s">
        <v>52</v>
      </c>
    </row>
    <row r="39" spans="1:15" ht="21" customHeight="1" thickBot="1" x14ac:dyDescent="0.3">
      <c r="A39" s="138"/>
      <c r="B39" s="141"/>
      <c r="C39" s="142" t="s">
        <v>94</v>
      </c>
      <c r="D39" s="143" t="s">
        <v>94</v>
      </c>
      <c r="E39" s="143" t="s">
        <v>94</v>
      </c>
      <c r="F39" s="143" t="s">
        <v>94</v>
      </c>
      <c r="G39" s="212"/>
      <c r="H39" s="213"/>
      <c r="I39" s="212"/>
      <c r="J39" s="214"/>
      <c r="K39" s="210"/>
      <c r="L39" s="211"/>
      <c r="M39" s="211"/>
      <c r="N39" s="115"/>
    </row>
    <row r="40" spans="1:15" ht="15" customHeight="1" x14ac:dyDescent="0.25">
      <c r="A40" s="144" t="s">
        <v>45</v>
      </c>
      <c r="B40" s="145" t="s">
        <v>46</v>
      </c>
      <c r="C40" s="146">
        <v>255694.4065085063</v>
      </c>
      <c r="D40" s="146">
        <v>107245.53964413922</v>
      </c>
      <c r="E40" s="146">
        <v>1</v>
      </c>
      <c r="F40" s="146">
        <v>47924.437334165756</v>
      </c>
      <c r="G40" s="215"/>
      <c r="H40" s="216"/>
      <c r="I40" s="217">
        <f>G40*(C40+D40+E40+F40)</f>
        <v>0</v>
      </c>
      <c r="J40" s="218">
        <f>H40*(C40+D40+E40+F40)</f>
        <v>0</v>
      </c>
      <c r="K40" s="219">
        <f>G40*C40</f>
        <v>0</v>
      </c>
      <c r="L40" s="185">
        <f>G40*D40</f>
        <v>0</v>
      </c>
      <c r="M40" s="185"/>
      <c r="N40" s="223">
        <f>G40*F40</f>
        <v>0</v>
      </c>
      <c r="O40" s="51"/>
    </row>
    <row r="41" spans="1:15" x14ac:dyDescent="0.25">
      <c r="A41" s="147"/>
      <c r="B41" s="148" t="s">
        <v>47</v>
      </c>
      <c r="C41" s="149">
        <v>40937.524387388796</v>
      </c>
      <c r="D41" s="149">
        <v>17170.367371624787</v>
      </c>
      <c r="E41" s="149">
        <v>1</v>
      </c>
      <c r="F41" s="149">
        <v>7672.8617137505862</v>
      </c>
      <c r="G41" s="220"/>
      <c r="H41" s="189"/>
      <c r="I41" s="220">
        <f t="shared" ref="I41:I43" si="2">G41*(C41+D41+E41+F41)</f>
        <v>0</v>
      </c>
      <c r="J41" s="192">
        <f t="shared" ref="J41:J43" si="3">H41*(C41+D41+E41+F41)</f>
        <v>0</v>
      </c>
      <c r="K41" s="191">
        <f>G41*C41</f>
        <v>0</v>
      </c>
      <c r="L41" s="189">
        <f>G41*D41</f>
        <v>0</v>
      </c>
      <c r="M41" s="189"/>
      <c r="N41" s="192">
        <f>G41*F41</f>
        <v>0</v>
      </c>
      <c r="O41" s="51"/>
    </row>
    <row r="42" spans="1:15" x14ac:dyDescent="0.25">
      <c r="A42" s="147"/>
      <c r="B42" s="148" t="s">
        <v>106</v>
      </c>
      <c r="C42" s="149">
        <v>13645.841462462929</v>
      </c>
      <c r="D42" s="149">
        <v>5723.455790541595</v>
      </c>
      <c r="E42" s="149">
        <v>1</v>
      </c>
      <c r="F42" s="149">
        <v>2557.6205712501951</v>
      </c>
      <c r="G42" s="220"/>
      <c r="H42" s="189"/>
      <c r="I42" s="220">
        <f t="shared" si="2"/>
        <v>0</v>
      </c>
      <c r="J42" s="192">
        <f t="shared" si="3"/>
        <v>0</v>
      </c>
      <c r="K42" s="191">
        <f>G42*C42</f>
        <v>0</v>
      </c>
      <c r="L42" s="189">
        <f>G42*D42</f>
        <v>0</v>
      </c>
      <c r="M42" s="189"/>
      <c r="N42" s="192">
        <f>G42*F42</f>
        <v>0</v>
      </c>
      <c r="O42" s="51"/>
    </row>
    <row r="43" spans="1:15" x14ac:dyDescent="0.25">
      <c r="A43" s="147"/>
      <c r="B43" s="148" t="s">
        <v>48</v>
      </c>
      <c r="C43" s="149">
        <v>9097.2276416419536</v>
      </c>
      <c r="D43" s="149">
        <v>3815.637193694397</v>
      </c>
      <c r="E43" s="149">
        <v>1</v>
      </c>
      <c r="F43" s="149">
        <v>1705.0803808334633</v>
      </c>
      <c r="G43" s="220"/>
      <c r="H43" s="189"/>
      <c r="I43" s="221">
        <f t="shared" si="2"/>
        <v>0</v>
      </c>
      <c r="J43" s="222">
        <f t="shared" si="3"/>
        <v>0</v>
      </c>
      <c r="K43" s="191">
        <f>G43*C43</f>
        <v>0</v>
      </c>
      <c r="L43" s="189">
        <f>G43*D43</f>
        <v>0</v>
      </c>
      <c r="M43" s="189"/>
      <c r="N43" s="192">
        <f>G43*F43</f>
        <v>0</v>
      </c>
      <c r="O43" s="51"/>
    </row>
    <row r="44" spans="1:15" ht="15.75" thickBot="1" x14ac:dyDescent="0.3">
      <c r="A44" s="150"/>
      <c r="B44" s="151"/>
      <c r="C44" s="152" t="s">
        <v>49</v>
      </c>
      <c r="D44" s="153" t="s">
        <v>49</v>
      </c>
      <c r="E44" s="154" t="s">
        <v>49</v>
      </c>
      <c r="F44" s="154" t="s">
        <v>49</v>
      </c>
      <c r="G44" s="22" t="s">
        <v>52</v>
      </c>
      <c r="H44" s="22" t="s">
        <v>52</v>
      </c>
      <c r="I44" s="23" t="s">
        <v>52</v>
      </c>
      <c r="J44" s="42" t="s">
        <v>52</v>
      </c>
      <c r="K44" s="60" t="s">
        <v>52</v>
      </c>
      <c r="L44" s="61" t="s">
        <v>52</v>
      </c>
      <c r="M44" s="61" t="s">
        <v>52</v>
      </c>
      <c r="N44" s="62" t="s">
        <v>52</v>
      </c>
    </row>
    <row r="45" spans="1:15" ht="15" customHeight="1" x14ac:dyDescent="0.25">
      <c r="A45" s="155" t="s">
        <v>50</v>
      </c>
      <c r="B45" s="156" t="s">
        <v>46</v>
      </c>
      <c r="C45" s="157">
        <v>252187.74036210394</v>
      </c>
      <c r="D45" s="158">
        <v>105492.20657093804</v>
      </c>
      <c r="E45" s="159">
        <v>1</v>
      </c>
      <c r="F45" s="158">
        <v>47924.437334165756</v>
      </c>
      <c r="G45" s="221"/>
      <c r="H45" s="185"/>
      <c r="I45" s="221">
        <f>G45*(C45+D45+E45+F45)</f>
        <v>0</v>
      </c>
      <c r="J45" s="222">
        <f>H45*(C45+D45+E45+F45)</f>
        <v>0</v>
      </c>
      <c r="K45" s="187">
        <f>G45*C45</f>
        <v>0</v>
      </c>
      <c r="L45" s="216">
        <f>G45*D45</f>
        <v>0</v>
      </c>
      <c r="M45" s="216"/>
      <c r="N45" s="227">
        <f>G45*F45</f>
        <v>0</v>
      </c>
    </row>
    <row r="46" spans="1:15" x14ac:dyDescent="0.25">
      <c r="A46" s="160"/>
      <c r="B46" s="161" t="s">
        <v>47</v>
      </c>
      <c r="C46" s="162">
        <v>40376.095481504606</v>
      </c>
      <c r="D46" s="149">
        <v>16889.652918682692</v>
      </c>
      <c r="E46" s="163">
        <v>1</v>
      </c>
      <c r="F46" s="149">
        <v>7672.8617137505862</v>
      </c>
      <c r="G46" s="220"/>
      <c r="H46" s="189"/>
      <c r="I46" s="221">
        <f t="shared" ref="I46:I48" si="4">G46*(C46+D46+E46+F46)</f>
        <v>0</v>
      </c>
      <c r="J46" s="222">
        <f t="shared" ref="J46:J48" si="5">H46*(C46+D46+E46+F46)</f>
        <v>0</v>
      </c>
      <c r="K46" s="191">
        <f>G46*C46</f>
        <v>0</v>
      </c>
      <c r="L46" s="189">
        <f>G46*D46</f>
        <v>0</v>
      </c>
      <c r="M46" s="189"/>
      <c r="N46" s="192">
        <f>G46*F46</f>
        <v>0</v>
      </c>
    </row>
    <row r="47" spans="1:15" x14ac:dyDescent="0.25">
      <c r="A47" s="160"/>
      <c r="B47" s="161" t="s">
        <v>106</v>
      </c>
      <c r="C47" s="162">
        <v>13458.698493834869</v>
      </c>
      <c r="D47" s="149">
        <v>5629.8843062275637</v>
      </c>
      <c r="E47" s="163">
        <v>1</v>
      </c>
      <c r="F47" s="149">
        <v>2557.6205712501951</v>
      </c>
      <c r="G47" s="220"/>
      <c r="H47" s="189"/>
      <c r="I47" s="221">
        <f t="shared" si="4"/>
        <v>0</v>
      </c>
      <c r="J47" s="222">
        <f t="shared" si="5"/>
        <v>0</v>
      </c>
      <c r="K47" s="191">
        <f>G47*C47</f>
        <v>0</v>
      </c>
      <c r="L47" s="189">
        <f>G47*D47</f>
        <v>0</v>
      </c>
      <c r="M47" s="189"/>
      <c r="N47" s="192">
        <f>G47*F47</f>
        <v>0</v>
      </c>
    </row>
    <row r="48" spans="1:15" x14ac:dyDescent="0.25">
      <c r="A48" s="160"/>
      <c r="B48" s="161" t="s">
        <v>48</v>
      </c>
      <c r="C48" s="162">
        <v>8972.4656625565785</v>
      </c>
      <c r="D48" s="149">
        <v>3753.256204151709</v>
      </c>
      <c r="E48" s="163">
        <v>1</v>
      </c>
      <c r="F48" s="149">
        <v>1705.0803808334633</v>
      </c>
      <c r="G48" s="220"/>
      <c r="H48" s="189"/>
      <c r="I48" s="221">
        <f t="shared" si="4"/>
        <v>0</v>
      </c>
      <c r="J48" s="222">
        <f t="shared" si="5"/>
        <v>0</v>
      </c>
      <c r="K48" s="191">
        <f>G48*C48</f>
        <v>0</v>
      </c>
      <c r="L48" s="189">
        <f>G48*D48</f>
        <v>0</v>
      </c>
      <c r="M48" s="189"/>
      <c r="N48" s="192">
        <f>G48*F48</f>
        <v>0</v>
      </c>
    </row>
    <row r="49" spans="1:14" ht="15.75" thickBot="1" x14ac:dyDescent="0.3">
      <c r="A49" s="164"/>
      <c r="B49" s="165"/>
      <c r="C49" s="166" t="s">
        <v>49</v>
      </c>
      <c r="D49" s="167" t="s">
        <v>49</v>
      </c>
      <c r="E49" s="167" t="s">
        <v>49</v>
      </c>
      <c r="F49" s="167" t="s">
        <v>49</v>
      </c>
      <c r="G49" s="22" t="s">
        <v>52</v>
      </c>
      <c r="H49" s="22" t="s">
        <v>52</v>
      </c>
      <c r="I49" s="23" t="s">
        <v>52</v>
      </c>
      <c r="J49" s="42" t="s">
        <v>52</v>
      </c>
      <c r="K49" s="47" t="s">
        <v>52</v>
      </c>
      <c r="L49" s="27" t="s">
        <v>52</v>
      </c>
      <c r="M49" s="27" t="s">
        <v>52</v>
      </c>
      <c r="N49" s="24" t="s">
        <v>52</v>
      </c>
    </row>
    <row r="50" spans="1:14" ht="15" customHeight="1" x14ac:dyDescent="0.25">
      <c r="A50" s="160" t="s">
        <v>51</v>
      </c>
      <c r="B50" s="168" t="s">
        <v>46</v>
      </c>
      <c r="C50" s="157">
        <f>$C$29*O40*365</f>
        <v>0</v>
      </c>
      <c r="D50" s="157">
        <f>$D$29*O40*365</f>
        <v>0</v>
      </c>
      <c r="E50" s="157">
        <v>1</v>
      </c>
      <c r="F50" s="157">
        <v>1</v>
      </c>
      <c r="G50" s="220"/>
      <c r="H50" s="189"/>
      <c r="I50" s="220">
        <f>G50*(C50+D50+E50+F50)</f>
        <v>0</v>
      </c>
      <c r="J50" s="193">
        <f>H50*(C50+D50+E50+F50)</f>
        <v>0</v>
      </c>
      <c r="K50" s="219">
        <f>G50*C50</f>
        <v>0</v>
      </c>
      <c r="L50" s="185">
        <f>G50*D50</f>
        <v>0</v>
      </c>
      <c r="M50" s="185"/>
      <c r="N50" s="223">
        <f>G50*F50</f>
        <v>0</v>
      </c>
    </row>
    <row r="51" spans="1:14" x14ac:dyDescent="0.25">
      <c r="A51" s="160"/>
      <c r="B51" s="156" t="s">
        <v>47</v>
      </c>
      <c r="C51" s="162">
        <f t="shared" ref="C51:C53" si="6">$C$29*O41*365</f>
        <v>0</v>
      </c>
      <c r="D51" s="162">
        <f t="shared" ref="D51:D53" si="7">$D$29*O41*365</f>
        <v>0</v>
      </c>
      <c r="E51" s="163">
        <v>1</v>
      </c>
      <c r="F51" s="149">
        <v>1</v>
      </c>
      <c r="G51" s="220"/>
      <c r="H51" s="189"/>
      <c r="I51" s="220">
        <f t="shared" ref="I51:I53" si="8">G51*(C51+D51+E51+F51)</f>
        <v>0</v>
      </c>
      <c r="J51" s="193">
        <f t="shared" ref="J51:J53" si="9">H51*(C51+D51+E51+F51)</f>
        <v>0</v>
      </c>
      <c r="K51" s="191">
        <f>G51*C51</f>
        <v>0</v>
      </c>
      <c r="L51" s="189">
        <f>G51*D51</f>
        <v>0</v>
      </c>
      <c r="M51" s="189"/>
      <c r="N51" s="192"/>
    </row>
    <row r="52" spans="1:14" x14ac:dyDescent="0.25">
      <c r="A52" s="160"/>
      <c r="B52" s="156" t="s">
        <v>106</v>
      </c>
      <c r="C52" s="162">
        <f t="shared" si="6"/>
        <v>0</v>
      </c>
      <c r="D52" s="162">
        <f t="shared" si="7"/>
        <v>0</v>
      </c>
      <c r="E52" s="163">
        <v>1</v>
      </c>
      <c r="F52" s="149">
        <v>1</v>
      </c>
      <c r="G52" s="220"/>
      <c r="H52" s="189"/>
      <c r="I52" s="220">
        <f t="shared" si="8"/>
        <v>0</v>
      </c>
      <c r="J52" s="193">
        <f t="shared" si="9"/>
        <v>0</v>
      </c>
      <c r="K52" s="191">
        <f>G52*C52</f>
        <v>0</v>
      </c>
      <c r="L52" s="189">
        <f>G52*D52</f>
        <v>0</v>
      </c>
      <c r="M52" s="189"/>
      <c r="N52" s="192"/>
    </row>
    <row r="53" spans="1:14" x14ac:dyDescent="0.25">
      <c r="A53" s="160"/>
      <c r="B53" s="156" t="s">
        <v>48</v>
      </c>
      <c r="C53" s="162">
        <f t="shared" si="6"/>
        <v>0</v>
      </c>
      <c r="D53" s="162">
        <f t="shared" si="7"/>
        <v>0</v>
      </c>
      <c r="E53" s="163">
        <v>1</v>
      </c>
      <c r="F53" s="149">
        <v>1</v>
      </c>
      <c r="G53" s="220"/>
      <c r="H53" s="189"/>
      <c r="I53" s="220">
        <f t="shared" si="8"/>
        <v>0</v>
      </c>
      <c r="J53" s="193">
        <f t="shared" si="9"/>
        <v>0</v>
      </c>
      <c r="K53" s="191">
        <f>G53*C53</f>
        <v>0</v>
      </c>
      <c r="L53" s="189">
        <f>G53*D53</f>
        <v>0</v>
      </c>
      <c r="M53" s="189"/>
      <c r="N53" s="192"/>
    </row>
    <row r="54" spans="1:14" ht="15.75" thickBot="1" x14ac:dyDescent="0.3">
      <c r="A54" s="169"/>
      <c r="B54" s="156"/>
      <c r="C54" s="170" t="s">
        <v>49</v>
      </c>
      <c r="D54" s="171" t="s">
        <v>49</v>
      </c>
      <c r="E54" s="171" t="s">
        <v>49</v>
      </c>
      <c r="F54" s="171" t="s">
        <v>49</v>
      </c>
      <c r="G54" s="28" t="s">
        <v>52</v>
      </c>
      <c r="H54" s="28" t="s">
        <v>52</v>
      </c>
      <c r="I54" s="29" t="s">
        <v>52</v>
      </c>
      <c r="J54" s="43" t="s">
        <v>52</v>
      </c>
      <c r="K54" s="47" t="s">
        <v>52</v>
      </c>
      <c r="L54" s="27" t="s">
        <v>52</v>
      </c>
      <c r="M54" s="27" t="s">
        <v>52</v>
      </c>
      <c r="N54" s="24" t="s">
        <v>52</v>
      </c>
    </row>
    <row r="55" spans="1:14" ht="15.75" thickBot="1" x14ac:dyDescent="0.3">
      <c r="A55" s="79" t="s">
        <v>98</v>
      </c>
      <c r="B55" s="80"/>
      <c r="C55" s="80"/>
      <c r="D55" s="80"/>
      <c r="E55" s="80"/>
      <c r="F55" s="80"/>
      <c r="G55" s="80"/>
      <c r="H55" s="80"/>
      <c r="I55" s="80"/>
      <c r="J55" s="80"/>
      <c r="K55" s="228">
        <f>SUM(K34:K54)</f>
        <v>0</v>
      </c>
      <c r="L55" s="228">
        <f t="shared" ref="L55:N55" si="10">SUM(L34:L54)</f>
        <v>0</v>
      </c>
      <c r="M55" s="228">
        <f t="shared" si="10"/>
        <v>0</v>
      </c>
      <c r="N55" s="228">
        <f t="shared" si="10"/>
        <v>0</v>
      </c>
    </row>
    <row r="56" spans="1:14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1"/>
      <c r="L56" s="31"/>
      <c r="M56" s="31"/>
      <c r="N56" s="31"/>
    </row>
    <row r="57" spans="1:14" ht="15.75" thickBot="1" x14ac:dyDescent="0.3">
      <c r="A57" s="83" t="s">
        <v>53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4" ht="14.45" customHeight="1" thickBot="1" x14ac:dyDescent="0.3">
      <c r="A58" s="113" t="s">
        <v>35</v>
      </c>
      <c r="B58" s="68" t="s">
        <v>36</v>
      </c>
      <c r="C58" s="68" t="s">
        <v>37</v>
      </c>
      <c r="D58" s="68"/>
      <c r="E58" s="68"/>
      <c r="F58" s="68"/>
      <c r="G58" s="69" t="s">
        <v>38</v>
      </c>
      <c r="H58" s="69" t="s">
        <v>39</v>
      </c>
      <c r="I58" s="69" t="s">
        <v>5</v>
      </c>
      <c r="J58" s="71" t="s">
        <v>6</v>
      </c>
      <c r="K58" s="116" t="s">
        <v>96</v>
      </c>
      <c r="L58" s="117"/>
      <c r="M58" s="117"/>
      <c r="N58" s="118"/>
    </row>
    <row r="59" spans="1:14" ht="19.149999999999999" customHeight="1" thickBot="1" x14ac:dyDescent="0.3">
      <c r="A59" s="113"/>
      <c r="B59" s="68"/>
      <c r="C59" s="5" t="s">
        <v>8</v>
      </c>
      <c r="D59" s="5" t="s">
        <v>9</v>
      </c>
      <c r="E59" s="5" t="s">
        <v>10</v>
      </c>
      <c r="F59" s="5" t="s">
        <v>11</v>
      </c>
      <c r="G59" s="69"/>
      <c r="H59" s="69"/>
      <c r="I59" s="69"/>
      <c r="J59" s="71"/>
      <c r="K59" s="34" t="s">
        <v>8</v>
      </c>
      <c r="L59" s="19" t="s">
        <v>9</v>
      </c>
      <c r="M59" s="19" t="s">
        <v>10</v>
      </c>
      <c r="N59" s="35" t="s">
        <v>11</v>
      </c>
    </row>
    <row r="60" spans="1:14" x14ac:dyDescent="0.25">
      <c r="A60" s="172" t="s">
        <v>40</v>
      </c>
      <c r="B60" s="173" t="s">
        <v>43</v>
      </c>
      <c r="C60" s="174">
        <v>12</v>
      </c>
      <c r="D60" s="174">
        <v>12</v>
      </c>
      <c r="E60" s="175">
        <v>10</v>
      </c>
      <c r="F60" s="93" t="s">
        <v>52</v>
      </c>
      <c r="G60" s="229"/>
      <c r="H60" s="209"/>
      <c r="I60" s="229">
        <f>G60*(C60+D60+E60)</f>
        <v>0</v>
      </c>
      <c r="J60" s="230">
        <f>H60*(C60+D60+E60)</f>
        <v>0</v>
      </c>
      <c r="K60" s="203">
        <f>G60*C60</f>
        <v>0</v>
      </c>
      <c r="L60" s="204">
        <f>G60*D60</f>
        <v>0</v>
      </c>
      <c r="M60" s="204">
        <f>G60*E60</f>
        <v>0</v>
      </c>
      <c r="N60" s="122" t="s">
        <v>52</v>
      </c>
    </row>
    <row r="61" spans="1:14" ht="22.15" customHeight="1" x14ac:dyDescent="0.25">
      <c r="A61" s="176"/>
      <c r="B61" s="177"/>
      <c r="C61" s="174" t="s">
        <v>97</v>
      </c>
      <c r="D61" s="174" t="s">
        <v>97</v>
      </c>
      <c r="E61" s="174" t="s">
        <v>97</v>
      </c>
      <c r="F61" s="94"/>
      <c r="G61" s="231"/>
      <c r="H61" s="232"/>
      <c r="I61" s="231"/>
      <c r="J61" s="233"/>
      <c r="K61" s="234"/>
      <c r="L61" s="235"/>
      <c r="M61" s="235"/>
      <c r="N61" s="121"/>
    </row>
    <row r="62" spans="1:14" ht="10.15" customHeight="1" x14ac:dyDescent="0.25">
      <c r="A62" s="172" t="s">
        <v>55</v>
      </c>
      <c r="B62" s="173" t="s">
        <v>43</v>
      </c>
      <c r="C62" s="174">
        <v>12</v>
      </c>
      <c r="D62" s="174">
        <v>12</v>
      </c>
      <c r="E62" s="175">
        <v>10</v>
      </c>
      <c r="F62" s="93" t="s">
        <v>52</v>
      </c>
      <c r="G62" s="229"/>
      <c r="H62" s="209"/>
      <c r="I62" s="229">
        <f t="shared" ref="I62" si="11">G62*(C62+D62+E62)</f>
        <v>0</v>
      </c>
      <c r="J62" s="230">
        <f t="shared" ref="J62" si="12">H62*(C62+D62+E62)</f>
        <v>0</v>
      </c>
      <c r="K62" s="234">
        <f>G62*C62</f>
        <v>0</v>
      </c>
      <c r="L62" s="235">
        <f>G62*D62</f>
        <v>0</v>
      </c>
      <c r="M62" s="235">
        <f>G62*E62</f>
        <v>0</v>
      </c>
      <c r="N62" s="121" t="s">
        <v>52</v>
      </c>
    </row>
    <row r="63" spans="1:14" ht="21.6" customHeight="1" x14ac:dyDescent="0.25">
      <c r="A63" s="176"/>
      <c r="B63" s="177"/>
      <c r="C63" s="174" t="s">
        <v>97</v>
      </c>
      <c r="D63" s="174" t="s">
        <v>97</v>
      </c>
      <c r="E63" s="175" t="s">
        <v>97</v>
      </c>
      <c r="F63" s="94"/>
      <c r="G63" s="231"/>
      <c r="H63" s="232"/>
      <c r="I63" s="231"/>
      <c r="J63" s="233"/>
      <c r="K63" s="234"/>
      <c r="L63" s="235"/>
      <c r="M63" s="235"/>
      <c r="N63" s="121" t="s">
        <v>52</v>
      </c>
    </row>
    <row r="64" spans="1:14" ht="17.45" customHeight="1" x14ac:dyDescent="0.25">
      <c r="A64" s="172" t="s">
        <v>41</v>
      </c>
      <c r="B64" s="173" t="s">
        <v>25</v>
      </c>
      <c r="C64" s="174">
        <v>14000</v>
      </c>
      <c r="D64" s="174">
        <v>14000</v>
      </c>
      <c r="E64" s="174">
        <v>7000</v>
      </c>
      <c r="F64" s="93" t="s">
        <v>52</v>
      </c>
      <c r="G64" s="229"/>
      <c r="H64" s="209"/>
      <c r="I64" s="229">
        <f t="shared" ref="I64" si="13">G64*(C64+D64+E64)</f>
        <v>0</v>
      </c>
      <c r="J64" s="230">
        <f t="shared" ref="J64" si="14">H64*(C64+D64+E64)</f>
        <v>0</v>
      </c>
      <c r="K64" s="234">
        <f>G64*C64</f>
        <v>0</v>
      </c>
      <c r="L64" s="235">
        <f>G64*D64</f>
        <v>0</v>
      </c>
      <c r="M64" s="235">
        <f>G64*E64</f>
        <v>0</v>
      </c>
      <c r="N64" s="121" t="s">
        <v>52</v>
      </c>
    </row>
    <row r="65" spans="1:14" ht="24" customHeight="1" x14ac:dyDescent="0.25">
      <c r="A65" s="176"/>
      <c r="B65" s="177"/>
      <c r="C65" s="174" t="s">
        <v>95</v>
      </c>
      <c r="D65" s="174" t="s">
        <v>95</v>
      </c>
      <c r="E65" s="174" t="s">
        <v>95</v>
      </c>
      <c r="F65" s="94"/>
      <c r="G65" s="231"/>
      <c r="H65" s="232"/>
      <c r="I65" s="231"/>
      <c r="J65" s="233"/>
      <c r="K65" s="234"/>
      <c r="L65" s="235"/>
      <c r="M65" s="235"/>
      <c r="N65" s="121" t="s">
        <v>52</v>
      </c>
    </row>
    <row r="66" spans="1:14" ht="33.75" x14ac:dyDescent="0.25">
      <c r="A66" s="148" t="s">
        <v>42</v>
      </c>
      <c r="B66" s="161" t="s">
        <v>43</v>
      </c>
      <c r="C66" s="174" t="s">
        <v>44</v>
      </c>
      <c r="D66" s="174" t="s">
        <v>44</v>
      </c>
      <c r="E66" s="174" t="s">
        <v>54</v>
      </c>
      <c r="F66" s="20" t="s">
        <v>52</v>
      </c>
      <c r="G66" s="20" t="s">
        <v>52</v>
      </c>
      <c r="H66" s="20" t="s">
        <v>52</v>
      </c>
      <c r="I66" s="20" t="s">
        <v>52</v>
      </c>
      <c r="J66" s="32" t="s">
        <v>52</v>
      </c>
      <c r="K66" s="37" t="s">
        <v>52</v>
      </c>
      <c r="L66" s="20" t="s">
        <v>52</v>
      </c>
      <c r="M66" s="20" t="s">
        <v>52</v>
      </c>
      <c r="N66" s="36" t="s">
        <v>52</v>
      </c>
    </row>
    <row r="67" spans="1:14" ht="56.25" x14ac:dyDescent="0.25">
      <c r="A67" s="178" t="s">
        <v>56</v>
      </c>
      <c r="B67" s="161" t="s">
        <v>57</v>
      </c>
      <c r="C67" s="179" t="s">
        <v>58</v>
      </c>
      <c r="D67" s="163" t="s">
        <v>52</v>
      </c>
      <c r="E67" s="163" t="s">
        <v>52</v>
      </c>
      <c r="F67" s="20" t="s">
        <v>52</v>
      </c>
      <c r="G67" s="236"/>
      <c r="H67" s="237"/>
      <c r="I67" s="236">
        <f>G67*12</f>
        <v>0</v>
      </c>
      <c r="J67" s="238">
        <f>H67*12</f>
        <v>0</v>
      </c>
      <c r="K67" s="239"/>
      <c r="L67" s="25" t="s">
        <v>52</v>
      </c>
      <c r="M67" s="20" t="s">
        <v>52</v>
      </c>
      <c r="N67" s="36" t="s">
        <v>52</v>
      </c>
    </row>
    <row r="68" spans="1:14" ht="45" x14ac:dyDescent="0.25">
      <c r="A68" s="180" t="s">
        <v>59</v>
      </c>
      <c r="B68" s="161" t="s">
        <v>57</v>
      </c>
      <c r="C68" s="163" t="s">
        <v>52</v>
      </c>
      <c r="D68" s="163" t="s">
        <v>52</v>
      </c>
      <c r="E68" s="179" t="s">
        <v>58</v>
      </c>
      <c r="F68" s="20" t="s">
        <v>52</v>
      </c>
      <c r="G68" s="236"/>
      <c r="H68" s="237"/>
      <c r="I68" s="236">
        <f>G68*12</f>
        <v>0</v>
      </c>
      <c r="J68" s="238">
        <f>H68*12</f>
        <v>0</v>
      </c>
      <c r="K68" s="38" t="s">
        <v>52</v>
      </c>
      <c r="L68" s="25" t="s">
        <v>52</v>
      </c>
      <c r="M68" s="237"/>
      <c r="N68" s="39" t="s">
        <v>52</v>
      </c>
    </row>
    <row r="69" spans="1:14" ht="33.75" x14ac:dyDescent="0.25">
      <c r="A69" s="178" t="s">
        <v>60</v>
      </c>
      <c r="B69" s="161" t="s">
        <v>57</v>
      </c>
      <c r="C69" s="179" t="s">
        <v>58</v>
      </c>
      <c r="D69" s="163" t="s">
        <v>52</v>
      </c>
      <c r="E69" s="179" t="s">
        <v>58</v>
      </c>
      <c r="F69" s="20" t="s">
        <v>52</v>
      </c>
      <c r="G69" s="236"/>
      <c r="H69" s="237"/>
      <c r="I69" s="236">
        <f>G69*24</f>
        <v>0</v>
      </c>
      <c r="J69" s="238">
        <f>H69*24</f>
        <v>0</v>
      </c>
      <c r="K69" s="239"/>
      <c r="L69" s="25" t="s">
        <v>52</v>
      </c>
      <c r="M69" s="237"/>
      <c r="N69" s="39" t="s">
        <v>52</v>
      </c>
    </row>
    <row r="70" spans="1:14" ht="23.25" thickBot="1" x14ac:dyDescent="0.3">
      <c r="A70" s="181" t="s">
        <v>61</v>
      </c>
      <c r="B70" s="182" t="s">
        <v>57</v>
      </c>
      <c r="C70" s="183" t="s">
        <v>52</v>
      </c>
      <c r="D70" s="184" t="s">
        <v>58</v>
      </c>
      <c r="E70" s="183" t="s">
        <v>52</v>
      </c>
      <c r="F70" s="21" t="s">
        <v>52</v>
      </c>
      <c r="G70" s="240"/>
      <c r="H70" s="241"/>
      <c r="I70" s="240">
        <f>G70*12</f>
        <v>0</v>
      </c>
      <c r="J70" s="242">
        <f>H70*12</f>
        <v>0</v>
      </c>
      <c r="K70" s="40" t="s">
        <v>52</v>
      </c>
      <c r="L70" s="241"/>
      <c r="M70" s="26" t="s">
        <v>52</v>
      </c>
      <c r="N70" s="41" t="s">
        <v>52</v>
      </c>
    </row>
    <row r="71" spans="1:14" ht="15.75" thickBot="1" x14ac:dyDescent="0.3">
      <c r="A71" s="79" t="s">
        <v>98</v>
      </c>
      <c r="B71" s="80"/>
      <c r="C71" s="80"/>
      <c r="D71" s="80"/>
      <c r="E71" s="80"/>
      <c r="F71" s="80"/>
      <c r="G71" s="80"/>
      <c r="H71" s="80"/>
      <c r="I71" s="80"/>
      <c r="J71" s="96"/>
      <c r="K71" s="243">
        <f>SUM(K60:K70)</f>
        <v>0</v>
      </c>
      <c r="L71" s="243">
        <f>SUM(L60:L70)</f>
        <v>0</v>
      </c>
      <c r="M71" s="243">
        <f>SUM(M60:M70)</f>
        <v>0</v>
      </c>
      <c r="N71" s="33" t="s">
        <v>52</v>
      </c>
    </row>
    <row r="72" spans="1:14" ht="41.45" customHeight="1" thickBot="1" x14ac:dyDescent="0.3"/>
    <row r="73" spans="1:14" s="12" customFormat="1" ht="14.45" customHeight="1" x14ac:dyDescent="0.2">
      <c r="A73" s="97" t="s">
        <v>108</v>
      </c>
      <c r="B73" s="98"/>
      <c r="C73" s="75" t="s">
        <v>83</v>
      </c>
      <c r="D73" s="76"/>
      <c r="E73" s="11" t="s">
        <v>62</v>
      </c>
      <c r="F73" s="244"/>
      <c r="G73" s="245"/>
      <c r="H73" s="10"/>
      <c r="I73" s="10"/>
      <c r="J73" s="10"/>
    </row>
    <row r="74" spans="1:14" s="12" customFormat="1" ht="14.45" customHeight="1" thickBot="1" x14ac:dyDescent="0.25">
      <c r="A74" s="101" t="s">
        <v>84</v>
      </c>
      <c r="B74" s="102"/>
      <c r="C74" s="77"/>
      <c r="D74" s="78"/>
      <c r="E74" s="14" t="s">
        <v>63</v>
      </c>
      <c r="F74" s="246"/>
      <c r="G74" s="247"/>
      <c r="H74" s="10"/>
      <c r="I74" s="10"/>
      <c r="J74" s="10"/>
    </row>
    <row r="75" spans="1:14" s="12" customFormat="1" ht="14.45" customHeight="1" x14ac:dyDescent="0.2">
      <c r="A75" s="17" t="s">
        <v>109</v>
      </c>
      <c r="B75" s="18"/>
      <c r="C75" s="75" t="s">
        <v>83</v>
      </c>
      <c r="D75" s="76"/>
      <c r="E75" s="11" t="s">
        <v>62</v>
      </c>
      <c r="F75" s="244"/>
      <c r="G75" s="245"/>
      <c r="H75" s="10"/>
      <c r="I75" s="10"/>
      <c r="J75" s="10"/>
    </row>
    <row r="76" spans="1:14" s="12" customFormat="1" ht="14.45" customHeight="1" thickBot="1" x14ac:dyDescent="0.25">
      <c r="A76" s="99" t="s">
        <v>85</v>
      </c>
      <c r="B76" s="100"/>
      <c r="C76" s="77"/>
      <c r="D76" s="78"/>
      <c r="E76" s="16" t="s">
        <v>63</v>
      </c>
      <c r="F76" s="229"/>
      <c r="G76" s="248"/>
      <c r="H76" s="10"/>
      <c r="I76" s="10"/>
      <c r="J76" s="10"/>
    </row>
    <row r="77" spans="1:14" s="12" customFormat="1" ht="14.45" customHeight="1" x14ac:dyDescent="0.2">
      <c r="A77" s="73" t="s">
        <v>110</v>
      </c>
      <c r="B77" s="74"/>
      <c r="C77" s="75" t="s">
        <v>87</v>
      </c>
      <c r="D77" s="76"/>
      <c r="E77" s="11" t="s">
        <v>62</v>
      </c>
      <c r="F77" s="244"/>
      <c r="G77" s="245"/>
      <c r="H77" s="10"/>
      <c r="I77" s="10"/>
      <c r="J77" s="10"/>
    </row>
    <row r="78" spans="1:14" s="12" customFormat="1" ht="14.45" customHeight="1" thickBot="1" x14ac:dyDescent="0.25">
      <c r="A78" s="99" t="s">
        <v>86</v>
      </c>
      <c r="B78" s="100"/>
      <c r="C78" s="77"/>
      <c r="D78" s="78"/>
      <c r="E78" s="16" t="s">
        <v>63</v>
      </c>
      <c r="F78" s="229"/>
      <c r="G78" s="248"/>
      <c r="H78" s="13"/>
      <c r="I78" s="10"/>
      <c r="J78" s="10"/>
    </row>
    <row r="79" spans="1:14" s="12" customFormat="1" ht="14.45" customHeight="1" x14ac:dyDescent="0.2">
      <c r="A79" s="73" t="s">
        <v>89</v>
      </c>
      <c r="B79" s="74"/>
      <c r="C79" s="103"/>
      <c r="D79" s="104"/>
      <c r="E79" s="11" t="s">
        <v>90</v>
      </c>
      <c r="F79" s="244"/>
      <c r="G79" s="245"/>
      <c r="H79" s="13"/>
      <c r="I79" s="10"/>
      <c r="J79" s="10"/>
    </row>
    <row r="80" spans="1:14" s="12" customFormat="1" ht="14.45" customHeight="1" thickBot="1" x14ac:dyDescent="0.25">
      <c r="A80" s="101" t="s">
        <v>88</v>
      </c>
      <c r="B80" s="102"/>
      <c r="C80" s="105"/>
      <c r="D80" s="106"/>
      <c r="E80" s="14" t="s">
        <v>91</v>
      </c>
      <c r="F80" s="249"/>
      <c r="G80" s="250"/>
      <c r="H80" s="13"/>
      <c r="I80" s="10"/>
      <c r="J80" s="10"/>
    </row>
    <row r="81" spans="1:10" s="12" customFormat="1" ht="16.899999999999999" customHeight="1" thickBot="1" x14ac:dyDescent="0.25">
      <c r="A81" s="9"/>
      <c r="B81" s="9"/>
      <c r="C81" s="13"/>
      <c r="D81" s="13"/>
      <c r="E81" s="13"/>
      <c r="F81" s="13"/>
      <c r="G81" s="10"/>
      <c r="H81" s="13"/>
      <c r="I81" s="10"/>
      <c r="J81" s="10"/>
    </row>
    <row r="82" spans="1:10" s="12" customFormat="1" ht="16.899999999999999" customHeight="1" x14ac:dyDescent="0.2">
      <c r="A82" s="90" t="s">
        <v>64</v>
      </c>
      <c r="B82" s="90"/>
      <c r="C82" s="90"/>
      <c r="D82" s="91" t="s">
        <v>65</v>
      </c>
      <c r="E82" s="91"/>
      <c r="F82" s="92" t="s">
        <v>66</v>
      </c>
      <c r="G82" s="92"/>
      <c r="H82" s="15"/>
      <c r="I82" s="10"/>
      <c r="J82" s="10"/>
    </row>
    <row r="83" spans="1:10" s="12" customFormat="1" ht="20.45" customHeight="1" x14ac:dyDescent="0.2">
      <c r="A83" s="95" t="s">
        <v>8</v>
      </c>
      <c r="B83" s="95"/>
      <c r="C83" s="95"/>
      <c r="D83" s="251">
        <f>K28+K55+K71+F73+F75+J79</f>
        <v>0</v>
      </c>
      <c r="E83" s="251"/>
      <c r="F83" s="252">
        <f>D83*1.21</f>
        <v>0</v>
      </c>
      <c r="G83" s="252"/>
      <c r="H83" s="13"/>
      <c r="I83" s="10"/>
      <c r="J83" s="10"/>
    </row>
    <row r="84" spans="1:10" s="12" customFormat="1" ht="20.45" customHeight="1" x14ac:dyDescent="0.2">
      <c r="A84" s="95" t="s">
        <v>9</v>
      </c>
      <c r="B84" s="95"/>
      <c r="C84" s="95"/>
      <c r="D84" s="253">
        <f>L28+L55+L71+F79</f>
        <v>0</v>
      </c>
      <c r="E84" s="253"/>
      <c r="F84" s="254">
        <f t="shared" ref="F84:F86" si="15">D84*1.21</f>
        <v>0</v>
      </c>
      <c r="G84" s="255"/>
      <c r="H84" s="13"/>
      <c r="I84" s="10"/>
      <c r="J84" s="10"/>
    </row>
    <row r="85" spans="1:10" s="12" customFormat="1" ht="20.45" customHeight="1" x14ac:dyDescent="0.2">
      <c r="A85" s="95" t="s">
        <v>10</v>
      </c>
      <c r="B85" s="95"/>
      <c r="C85" s="95"/>
      <c r="D85" s="253">
        <f>M28+M55+M71</f>
        <v>0</v>
      </c>
      <c r="E85" s="253"/>
      <c r="F85" s="254">
        <f t="shared" si="15"/>
        <v>0</v>
      </c>
      <c r="G85" s="255"/>
      <c r="H85" s="13"/>
      <c r="I85" s="10"/>
      <c r="J85" s="10"/>
    </row>
    <row r="86" spans="1:10" s="12" customFormat="1" ht="20.45" customHeight="1" thickBot="1" x14ac:dyDescent="0.25">
      <c r="A86" s="108" t="s">
        <v>11</v>
      </c>
      <c r="B86" s="108"/>
      <c r="C86" s="108"/>
      <c r="D86" s="256">
        <f>N28+N55</f>
        <v>0</v>
      </c>
      <c r="E86" s="256"/>
      <c r="F86" s="257">
        <f t="shared" si="15"/>
        <v>0</v>
      </c>
      <c r="G86" s="258"/>
      <c r="H86" s="10"/>
      <c r="I86" s="10"/>
      <c r="J86" s="10"/>
    </row>
    <row r="87" spans="1:10" s="12" customFormat="1" ht="14.45" customHeight="1" x14ac:dyDescent="0.2">
      <c r="A87" s="109" t="s">
        <v>99</v>
      </c>
      <c r="B87" s="110"/>
      <c r="C87" s="110"/>
      <c r="D87" s="259">
        <f>SUM(D83:D86)</f>
        <v>0</v>
      </c>
      <c r="E87" s="259"/>
      <c r="F87" s="259">
        <f>SUM(F83:F86)</f>
        <v>0</v>
      </c>
      <c r="G87" s="260"/>
      <c r="H87" s="10"/>
      <c r="I87" s="10"/>
      <c r="J87" s="10"/>
    </row>
    <row r="88" spans="1:10" s="12" customFormat="1" ht="24" customHeight="1" thickBot="1" x14ac:dyDescent="0.25">
      <c r="A88" s="111" t="s">
        <v>100</v>
      </c>
      <c r="B88" s="112"/>
      <c r="C88" s="112"/>
      <c r="D88" s="261">
        <f>D87*2</f>
        <v>0</v>
      </c>
      <c r="E88" s="261"/>
      <c r="F88" s="261">
        <f>F87*2</f>
        <v>0</v>
      </c>
      <c r="G88" s="262"/>
    </row>
    <row r="89" spans="1:10" s="12" customFormat="1" ht="12" customHeight="1" x14ac:dyDescent="0.2"/>
    <row r="90" spans="1:10" x14ac:dyDescent="0.25">
      <c r="A90" s="9" t="s">
        <v>67</v>
      </c>
      <c r="B90" s="9"/>
      <c r="C90" s="13"/>
      <c r="D90" s="13"/>
      <c r="E90" s="13"/>
      <c r="F90" s="13"/>
      <c r="G90" s="10"/>
      <c r="H90" s="10"/>
      <c r="I90" s="10"/>
      <c r="J90" s="10"/>
    </row>
    <row r="91" spans="1:10" ht="31.15" customHeight="1" x14ac:dyDescent="0.25">
      <c r="A91" s="107" t="s">
        <v>68</v>
      </c>
      <c r="B91" s="107"/>
      <c r="C91" s="107"/>
      <c r="D91" s="107"/>
      <c r="E91" s="107"/>
      <c r="F91" s="107"/>
      <c r="G91" s="107"/>
      <c r="H91" s="107"/>
      <c r="I91" s="107"/>
      <c r="J91" s="107"/>
    </row>
    <row r="93" spans="1:10" x14ac:dyDescent="0.25">
      <c r="A93" s="263" t="s">
        <v>103</v>
      </c>
      <c r="B93" s="263"/>
      <c r="C93" s="263"/>
      <c r="D93" s="49"/>
      <c r="E93" s="49"/>
      <c r="F93" s="49"/>
      <c r="G93" s="50"/>
    </row>
    <row r="94" spans="1:10" x14ac:dyDescent="0.25">
      <c r="A94" s="48"/>
      <c r="B94" s="48"/>
      <c r="C94" s="49"/>
      <c r="D94" s="49"/>
      <c r="E94" s="49"/>
      <c r="F94" s="49"/>
      <c r="G94" s="50"/>
    </row>
    <row r="95" spans="1:10" x14ac:dyDescent="0.25">
      <c r="A95" s="48"/>
      <c r="B95" s="48"/>
      <c r="C95" s="49"/>
      <c r="D95" s="263" t="s">
        <v>105</v>
      </c>
      <c r="E95" s="263"/>
      <c r="F95" s="263"/>
      <c r="G95" s="263"/>
    </row>
    <row r="96" spans="1:10" x14ac:dyDescent="0.25">
      <c r="A96" s="48"/>
      <c r="B96" s="48"/>
      <c r="C96" s="49"/>
      <c r="D96" s="48" t="s">
        <v>104</v>
      </c>
      <c r="E96" s="48"/>
      <c r="F96" s="48"/>
      <c r="G96" s="50"/>
    </row>
  </sheetData>
  <mergeCells count="140">
    <mergeCell ref="K60:K61"/>
    <mergeCell ref="J60:J61"/>
    <mergeCell ref="I60:I61"/>
    <mergeCell ref="H60:H61"/>
    <mergeCell ref="G60:G61"/>
    <mergeCell ref="G62:G63"/>
    <mergeCell ref="H62:H63"/>
    <mergeCell ref="I62:I63"/>
    <mergeCell ref="J62:J63"/>
    <mergeCell ref="A34:A35"/>
    <mergeCell ref="G34:G35"/>
    <mergeCell ref="H34:H35"/>
    <mergeCell ref="I34:I35"/>
    <mergeCell ref="J34:J35"/>
    <mergeCell ref="B34:B35"/>
    <mergeCell ref="K58:N58"/>
    <mergeCell ref="K64:K65"/>
    <mergeCell ref="L64:L65"/>
    <mergeCell ref="M64:M65"/>
    <mergeCell ref="N64:N65"/>
    <mergeCell ref="K62:K63"/>
    <mergeCell ref="L62:L63"/>
    <mergeCell ref="M62:M63"/>
    <mergeCell ref="N62:N63"/>
    <mergeCell ref="F62:F63"/>
    <mergeCell ref="F60:F61"/>
    <mergeCell ref="A62:A63"/>
    <mergeCell ref="A60:A61"/>
    <mergeCell ref="B62:B63"/>
    <mergeCell ref="B60:B61"/>
    <mergeCell ref="N60:N61"/>
    <mergeCell ref="M60:M61"/>
    <mergeCell ref="L60:L61"/>
    <mergeCell ref="K36:K37"/>
    <mergeCell ref="L36:L37"/>
    <mergeCell ref="M36:M37"/>
    <mergeCell ref="N36:N37"/>
    <mergeCell ref="K38:K39"/>
    <mergeCell ref="L38:L39"/>
    <mergeCell ref="M38:M39"/>
    <mergeCell ref="N38:N39"/>
    <mergeCell ref="K3:N3"/>
    <mergeCell ref="K32:N32"/>
    <mergeCell ref="K34:K35"/>
    <mergeCell ref="L34:L35"/>
    <mergeCell ref="M34:M35"/>
    <mergeCell ref="N34:N35"/>
    <mergeCell ref="A36:A37"/>
    <mergeCell ref="A38:A39"/>
    <mergeCell ref="B36:B37"/>
    <mergeCell ref="B38:B39"/>
    <mergeCell ref="A40:A43"/>
    <mergeCell ref="A45:A48"/>
    <mergeCell ref="A50:A53"/>
    <mergeCell ref="A57:J57"/>
    <mergeCell ref="A58:A59"/>
    <mergeCell ref="A84:C84"/>
    <mergeCell ref="D84:E84"/>
    <mergeCell ref="F84:G84"/>
    <mergeCell ref="A91:J91"/>
    <mergeCell ref="A85:C85"/>
    <mergeCell ref="D85:E85"/>
    <mergeCell ref="F85:G85"/>
    <mergeCell ref="A86:C86"/>
    <mergeCell ref="D86:E86"/>
    <mergeCell ref="F86:G86"/>
    <mergeCell ref="D87:E87"/>
    <mergeCell ref="A87:C87"/>
    <mergeCell ref="A88:C88"/>
    <mergeCell ref="D88:E88"/>
    <mergeCell ref="F88:G88"/>
    <mergeCell ref="F87:G87"/>
    <mergeCell ref="A83:C83"/>
    <mergeCell ref="D83:E83"/>
    <mergeCell ref="F83:G83"/>
    <mergeCell ref="A71:J71"/>
    <mergeCell ref="A73:B73"/>
    <mergeCell ref="F73:G73"/>
    <mergeCell ref="A76:B76"/>
    <mergeCell ref="F76:G76"/>
    <mergeCell ref="F75:G75"/>
    <mergeCell ref="A74:B74"/>
    <mergeCell ref="F74:G74"/>
    <mergeCell ref="C75:D76"/>
    <mergeCell ref="C73:D74"/>
    <mergeCell ref="A79:B79"/>
    <mergeCell ref="F79:G79"/>
    <mergeCell ref="C79:D80"/>
    <mergeCell ref="A78:B78"/>
    <mergeCell ref="F78:G78"/>
    <mergeCell ref="A80:B80"/>
    <mergeCell ref="F80:G80"/>
    <mergeCell ref="B32:B33"/>
    <mergeCell ref="C32:F32"/>
    <mergeCell ref="G32:G33"/>
    <mergeCell ref="H32:H33"/>
    <mergeCell ref="I32:I33"/>
    <mergeCell ref="J32:J33"/>
    <mergeCell ref="A82:C82"/>
    <mergeCell ref="D82:E82"/>
    <mergeCell ref="F82:G82"/>
    <mergeCell ref="A64:A65"/>
    <mergeCell ref="B64:B65"/>
    <mergeCell ref="F64:F65"/>
    <mergeCell ref="G64:G65"/>
    <mergeCell ref="J64:J65"/>
    <mergeCell ref="I64:I65"/>
    <mergeCell ref="H64:H65"/>
    <mergeCell ref="I36:I37"/>
    <mergeCell ref="H36:H37"/>
    <mergeCell ref="G36:G37"/>
    <mergeCell ref="J36:J37"/>
    <mergeCell ref="J38:J39"/>
    <mergeCell ref="I38:I39"/>
    <mergeCell ref="H38:H39"/>
    <mergeCell ref="G38:G39"/>
    <mergeCell ref="A2:N2"/>
    <mergeCell ref="A1:N1"/>
    <mergeCell ref="D95:G95"/>
    <mergeCell ref="A93:C93"/>
    <mergeCell ref="B3:B4"/>
    <mergeCell ref="C3:F3"/>
    <mergeCell ref="G3:G4"/>
    <mergeCell ref="H3:H4"/>
    <mergeCell ref="I3:I4"/>
    <mergeCell ref="J3:J4"/>
    <mergeCell ref="A77:B77"/>
    <mergeCell ref="F77:G77"/>
    <mergeCell ref="C77:D78"/>
    <mergeCell ref="A28:J28"/>
    <mergeCell ref="A55:J55"/>
    <mergeCell ref="A18:J18"/>
    <mergeCell ref="B58:B59"/>
    <mergeCell ref="C58:F58"/>
    <mergeCell ref="G58:G59"/>
    <mergeCell ref="H58:H59"/>
    <mergeCell ref="I58:I59"/>
    <mergeCell ref="J58:J59"/>
    <mergeCell ref="A31:C31"/>
    <mergeCell ref="A32:A33"/>
  </mergeCells>
  <phoneticPr fontId="15" type="noConversion"/>
  <pageMargins left="0.31496062992125984" right="0.31496062992125984" top="0.39370078740157483" bottom="0.39370078740157483" header="0.51181102362204722" footer="0.51181102362204722"/>
  <pageSetup paperSize="9" scale="80" orientation="landscape" horizontalDpi="300" verticalDpi="300" r:id="rId1"/>
  <headerFooter>
    <oddHeader>&amp;L&amp;"Times New Roman,Obyčejné"&amp;9Příloha č. 2_zadávací dokumentace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Včeliš</dc:creator>
  <dc:description/>
  <cp:lastModifiedBy>Ing. Petr Raab</cp:lastModifiedBy>
  <cp:revision>1</cp:revision>
  <cp:lastPrinted>2023-08-29T07:29:20Z</cp:lastPrinted>
  <dcterms:created xsi:type="dcterms:W3CDTF">2016-06-23T11:57:08Z</dcterms:created>
  <dcterms:modified xsi:type="dcterms:W3CDTF">2026-02-09T12:36:30Z</dcterms:modified>
  <dc:language>cs-CZ</dc:language>
</cp:coreProperties>
</file>