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M:\Obchodní 2026\SOUTĚŽE 2026\047 - Opravy střech\A ZD\"/>
    </mc:Choice>
  </mc:AlternateContent>
  <xr:revisionPtr revIDLastSave="0" documentId="13_ncr:1_{B1533925-022E-48EB-BCCE-3913CDEF7DC2}" xr6:coauthVersionLast="47" xr6:coauthVersionMax="47" xr10:uidLastSave="{00000000-0000-0000-0000-000000000000}"/>
  <bookViews>
    <workbookView xWindow="-28920" yWindow="30" windowWidth="29040" windowHeight="15720" xr2:uid="{00000000-000D-0000-FFFF-FFFF00000000}"/>
  </bookViews>
  <sheets>
    <sheet name="Rekapitulace stavby" sheetId="1" r:id="rId1"/>
    <sheet name="1 - TRUTNOV - SOLNÁ HALA ..." sheetId="2" r:id="rId2"/>
  </sheets>
  <definedNames>
    <definedName name="_xlnm._FilterDatabase" localSheetId="1" hidden="1">'1 - TRUTNOV - SOLNÁ HALA ...'!$C$126:$K$189</definedName>
    <definedName name="_xlnm.Print_Titles" localSheetId="1">'1 - TRUTNOV - SOLNÁ HALA ...'!$126:$126</definedName>
    <definedName name="_xlnm.Print_Titles" localSheetId="0">'Rekapitulace stavby'!$92:$92</definedName>
    <definedName name="_xlnm.Print_Area" localSheetId="1">'1 - TRUTNOV - SOLNÁ HALA ...'!$C$4:$J$76,'1 - TRUTNOV - SOLNÁ HALA ...'!$C$82:$J$108,'1 - TRUTNOV - SOLNÁ HALA ...'!$C$114:$J$189</definedName>
    <definedName name="_xlnm.Print_Area" localSheetId="0">'Rekapitulace stavby'!$D$4:$AO$76,'Rekapitulace stavby'!$C$82:$AQ$96</definedName>
  </definedNames>
  <calcPr calcId="191029"/>
</workbook>
</file>

<file path=xl/calcChain.xml><?xml version="1.0" encoding="utf-8"?>
<calcChain xmlns="http://schemas.openxmlformats.org/spreadsheetml/2006/main">
  <c r="J37" i="2" l="1"/>
  <c r="J36" i="2"/>
  <c r="AY95" i="1"/>
  <c r="J35" i="2"/>
  <c r="AX95" i="1" s="1"/>
  <c r="BI189" i="2"/>
  <c r="BH189" i="2"/>
  <c r="BG189" i="2"/>
  <c r="BF189" i="2"/>
  <c r="T189" i="2"/>
  <c r="T188" i="2"/>
  <c r="T187" i="2" s="1"/>
  <c r="R189" i="2"/>
  <c r="R188" i="2" s="1"/>
  <c r="R187" i="2" s="1"/>
  <c r="P189" i="2"/>
  <c r="P188" i="2" s="1"/>
  <c r="P187" i="2" s="1"/>
  <c r="BI186" i="2"/>
  <c r="BH186" i="2"/>
  <c r="BG186" i="2"/>
  <c r="BF186" i="2"/>
  <c r="T186" i="2"/>
  <c r="R186" i="2"/>
  <c r="P186" i="2"/>
  <c r="BI183" i="2"/>
  <c r="BH183" i="2"/>
  <c r="BG183" i="2"/>
  <c r="BF183" i="2"/>
  <c r="T183" i="2"/>
  <c r="R183" i="2"/>
  <c r="P183" i="2"/>
  <c r="BI182" i="2"/>
  <c r="BH182" i="2"/>
  <c r="BG182" i="2"/>
  <c r="BF182" i="2"/>
  <c r="T182" i="2"/>
  <c r="R182" i="2"/>
  <c r="P182" i="2"/>
  <c r="BI179" i="2"/>
  <c r="BH179" i="2"/>
  <c r="BG179" i="2"/>
  <c r="BF179" i="2"/>
  <c r="T179" i="2"/>
  <c r="T178" i="2" s="1"/>
  <c r="R179" i="2"/>
  <c r="R178" i="2" s="1"/>
  <c r="P179" i="2"/>
  <c r="P178" i="2" s="1"/>
  <c r="BI177" i="2"/>
  <c r="BH177" i="2"/>
  <c r="BG177" i="2"/>
  <c r="BF177" i="2"/>
  <c r="T177" i="2"/>
  <c r="R177" i="2"/>
  <c r="P177" i="2"/>
  <c r="BI176" i="2"/>
  <c r="BH176" i="2"/>
  <c r="BG176" i="2"/>
  <c r="BF176" i="2"/>
  <c r="T176" i="2"/>
  <c r="R176" i="2"/>
  <c r="P176" i="2"/>
  <c r="BI175" i="2"/>
  <c r="BH175" i="2"/>
  <c r="BG175" i="2"/>
  <c r="BF175" i="2"/>
  <c r="T175" i="2"/>
  <c r="R175" i="2"/>
  <c r="P175" i="2"/>
  <c r="BI174" i="2"/>
  <c r="BH174" i="2"/>
  <c r="BG174" i="2"/>
  <c r="BF174" i="2"/>
  <c r="T174" i="2"/>
  <c r="R174" i="2"/>
  <c r="P174" i="2"/>
  <c r="BI173" i="2"/>
  <c r="BH173" i="2"/>
  <c r="BG173" i="2"/>
  <c r="BF173" i="2"/>
  <c r="T173" i="2"/>
  <c r="R173" i="2"/>
  <c r="P173" i="2"/>
  <c r="BI172" i="2"/>
  <c r="BH172" i="2"/>
  <c r="BG172" i="2"/>
  <c r="BF172" i="2"/>
  <c r="T172" i="2"/>
  <c r="R172" i="2"/>
  <c r="P172" i="2"/>
  <c r="BI171" i="2"/>
  <c r="BH171" i="2"/>
  <c r="BG171" i="2"/>
  <c r="BF171" i="2"/>
  <c r="T171" i="2"/>
  <c r="R171" i="2"/>
  <c r="P171" i="2"/>
  <c r="BI170" i="2"/>
  <c r="BH170" i="2"/>
  <c r="BG170" i="2"/>
  <c r="BF170" i="2"/>
  <c r="T170" i="2"/>
  <c r="R170" i="2"/>
  <c r="P170" i="2"/>
  <c r="BI169" i="2"/>
  <c r="BH169" i="2"/>
  <c r="BG169" i="2"/>
  <c r="BF169" i="2"/>
  <c r="T169" i="2"/>
  <c r="R169" i="2"/>
  <c r="P169" i="2"/>
  <c r="BI168" i="2"/>
  <c r="BH168" i="2"/>
  <c r="BG168" i="2"/>
  <c r="BF168" i="2"/>
  <c r="T168" i="2"/>
  <c r="R168" i="2"/>
  <c r="P168" i="2"/>
  <c r="BI167" i="2"/>
  <c r="BH167" i="2"/>
  <c r="BG167" i="2"/>
  <c r="BF167" i="2"/>
  <c r="T167" i="2"/>
  <c r="R167" i="2"/>
  <c r="P167" i="2"/>
  <c r="BI166" i="2"/>
  <c r="BH166" i="2"/>
  <c r="BG166" i="2"/>
  <c r="BF166" i="2"/>
  <c r="T166" i="2"/>
  <c r="R166" i="2"/>
  <c r="P166" i="2"/>
  <c r="BI165" i="2"/>
  <c r="BH165" i="2"/>
  <c r="BG165" i="2"/>
  <c r="BF165" i="2"/>
  <c r="T165" i="2"/>
  <c r="R165" i="2"/>
  <c r="P165" i="2"/>
  <c r="BI164" i="2"/>
  <c r="BH164" i="2"/>
  <c r="BG164" i="2"/>
  <c r="BF164" i="2"/>
  <c r="T164" i="2"/>
  <c r="R164" i="2"/>
  <c r="P164" i="2"/>
  <c r="BI163" i="2"/>
  <c r="BH163" i="2"/>
  <c r="BG163" i="2"/>
  <c r="BF163" i="2"/>
  <c r="T163" i="2"/>
  <c r="R163" i="2"/>
  <c r="P163" i="2"/>
  <c r="BI162" i="2"/>
  <c r="BH162" i="2"/>
  <c r="BG162" i="2"/>
  <c r="BF162" i="2"/>
  <c r="T162" i="2"/>
  <c r="R162" i="2"/>
  <c r="P162" i="2"/>
  <c r="BI161" i="2"/>
  <c r="BH161" i="2"/>
  <c r="BG161" i="2"/>
  <c r="BF161" i="2"/>
  <c r="T161" i="2"/>
  <c r="R161" i="2"/>
  <c r="P161" i="2"/>
  <c r="BI159" i="2"/>
  <c r="BH159" i="2"/>
  <c r="BG159" i="2"/>
  <c r="BF159" i="2"/>
  <c r="T159" i="2"/>
  <c r="R159" i="2"/>
  <c r="P159" i="2"/>
  <c r="BI158" i="2"/>
  <c r="BH158" i="2"/>
  <c r="BG158" i="2"/>
  <c r="BF158" i="2"/>
  <c r="T158" i="2"/>
  <c r="R158" i="2"/>
  <c r="P158" i="2"/>
  <c r="BI155" i="2"/>
  <c r="BH155" i="2"/>
  <c r="BG155" i="2"/>
  <c r="BF155" i="2"/>
  <c r="T155" i="2"/>
  <c r="R155" i="2"/>
  <c r="P155" i="2"/>
  <c r="BI152" i="2"/>
  <c r="BH152" i="2"/>
  <c r="BG152" i="2"/>
  <c r="BF152" i="2"/>
  <c r="T152" i="2"/>
  <c r="R152" i="2"/>
  <c r="P152" i="2"/>
  <c r="BI149" i="2"/>
  <c r="BH149" i="2"/>
  <c r="BG149" i="2"/>
  <c r="BF149" i="2"/>
  <c r="T149" i="2"/>
  <c r="R149" i="2"/>
  <c r="P149" i="2"/>
  <c r="BI147" i="2"/>
  <c r="BH147" i="2"/>
  <c r="BG147" i="2"/>
  <c r="BF147" i="2"/>
  <c r="T147" i="2"/>
  <c r="R147" i="2"/>
  <c r="P147" i="2"/>
  <c r="BI146" i="2"/>
  <c r="BH146" i="2"/>
  <c r="BG146" i="2"/>
  <c r="BF146" i="2"/>
  <c r="T146" i="2"/>
  <c r="R146" i="2"/>
  <c r="P146" i="2"/>
  <c r="BI143" i="2"/>
  <c r="BH143" i="2"/>
  <c r="BG143" i="2"/>
  <c r="BF143" i="2"/>
  <c r="T143" i="2"/>
  <c r="R143" i="2"/>
  <c r="P143" i="2"/>
  <c r="BI142" i="2"/>
  <c r="BH142" i="2"/>
  <c r="BG142" i="2"/>
  <c r="BF142" i="2"/>
  <c r="T142" i="2"/>
  <c r="R142" i="2"/>
  <c r="P142" i="2"/>
  <c r="BI141" i="2"/>
  <c r="BH141" i="2"/>
  <c r="BG141" i="2"/>
  <c r="BF141" i="2"/>
  <c r="T141" i="2"/>
  <c r="R141" i="2"/>
  <c r="P141" i="2"/>
  <c r="BI138" i="2"/>
  <c r="BH138" i="2"/>
  <c r="BG138" i="2"/>
  <c r="BF138" i="2"/>
  <c r="T138" i="2"/>
  <c r="R138" i="2"/>
  <c r="P138" i="2"/>
  <c r="BI135" i="2"/>
  <c r="BH135" i="2"/>
  <c r="BG135" i="2"/>
  <c r="BF135" i="2"/>
  <c r="T135" i="2"/>
  <c r="R135" i="2"/>
  <c r="P135" i="2"/>
  <c r="BI132" i="2"/>
  <c r="BH132" i="2"/>
  <c r="BG132" i="2"/>
  <c r="BF132" i="2"/>
  <c r="T132" i="2"/>
  <c r="R132" i="2"/>
  <c r="P132" i="2"/>
  <c r="BI131" i="2"/>
  <c r="BH131" i="2"/>
  <c r="BG131" i="2"/>
  <c r="BF131" i="2"/>
  <c r="T131" i="2"/>
  <c r="R131" i="2"/>
  <c r="P131" i="2"/>
  <c r="BI130" i="2"/>
  <c r="BH130" i="2"/>
  <c r="BG130" i="2"/>
  <c r="BF130" i="2"/>
  <c r="T130" i="2"/>
  <c r="R130" i="2"/>
  <c r="P130" i="2"/>
  <c r="F123" i="2"/>
  <c r="F121" i="2"/>
  <c r="E119" i="2"/>
  <c r="F91" i="2"/>
  <c r="F89" i="2"/>
  <c r="E87" i="2"/>
  <c r="J24" i="2"/>
  <c r="E24" i="2"/>
  <c r="J124" i="2" s="1"/>
  <c r="J23" i="2"/>
  <c r="J21" i="2"/>
  <c r="E21" i="2"/>
  <c r="J123" i="2" s="1"/>
  <c r="J20" i="2"/>
  <c r="J18" i="2"/>
  <c r="E18" i="2"/>
  <c r="F92" i="2" s="1"/>
  <c r="J17" i="2"/>
  <c r="J12" i="2"/>
  <c r="J89" i="2"/>
  <c r="E7" i="2"/>
  <c r="E117" i="2" s="1"/>
  <c r="L90" i="1"/>
  <c r="AM90" i="1"/>
  <c r="AM89" i="1"/>
  <c r="L89" i="1"/>
  <c r="AM87" i="1"/>
  <c r="L87" i="1"/>
  <c r="L85" i="1"/>
  <c r="L84" i="1"/>
  <c r="J186" i="2"/>
  <c r="BK167" i="2"/>
  <c r="BK177" i="2"/>
  <c r="J159" i="2"/>
  <c r="J174" i="2"/>
  <c r="BK158" i="2"/>
  <c r="J163" i="2"/>
  <c r="BK138" i="2"/>
  <c r="BK164" i="2"/>
  <c r="J164" i="2"/>
  <c r="J189" i="2"/>
  <c r="BK170" i="2"/>
  <c r="J131" i="2"/>
  <c r="J183" i="2"/>
  <c r="BK183" i="2"/>
  <c r="J147" i="2"/>
  <c r="BK176" i="2"/>
  <c r="J138" i="2"/>
  <c r="J177" i="2"/>
  <c r="J167" i="2"/>
  <c r="J166" i="2"/>
  <c r="J175" i="2"/>
  <c r="J152" i="2"/>
  <c r="BK166" i="2"/>
  <c r="J173" i="2"/>
  <c r="BK182" i="2"/>
  <c r="BK171" i="2"/>
  <c r="BK130" i="2"/>
  <c r="J182" i="2"/>
  <c r="J135" i="2"/>
  <c r="J168" i="2"/>
  <c r="BK155" i="2"/>
  <c r="J176" i="2"/>
  <c r="BK174" i="2"/>
  <c r="BK132" i="2"/>
  <c r="BK147" i="2"/>
  <c r="BK141" i="2"/>
  <c r="BK163" i="2"/>
  <c r="BK168" i="2"/>
  <c r="J179" i="2"/>
  <c r="J142" i="2"/>
  <c r="J169" i="2"/>
  <c r="J143" i="2"/>
  <c r="J162" i="2"/>
  <c r="BK165" i="2"/>
  <c r="BK162" i="2"/>
  <c r="BK186" i="2"/>
  <c r="J172" i="2"/>
  <c r="BK159" i="2"/>
  <c r="J158" i="2"/>
  <c r="J132" i="2"/>
  <c r="J149" i="2"/>
  <c r="J170" i="2"/>
  <c r="BK169" i="2"/>
  <c r="J146" i="2"/>
  <c r="BK179" i="2"/>
  <c r="BK172" i="2"/>
  <c r="BK189" i="2"/>
  <c r="BK161" i="2"/>
  <c r="J130" i="2"/>
  <c r="BK173" i="2"/>
  <c r="J161" i="2"/>
  <c r="J141" i="2"/>
  <c r="BK131" i="2"/>
  <c r="BK146" i="2"/>
  <c r="J155" i="2"/>
  <c r="BK152" i="2"/>
  <c r="AS94" i="1"/>
  <c r="BK135" i="2"/>
  <c r="BK149" i="2"/>
  <c r="J165" i="2"/>
  <c r="BK175" i="2"/>
  <c r="J171" i="2"/>
  <c r="BK142" i="2"/>
  <c r="BK143" i="2"/>
  <c r="P148" i="2" l="1"/>
  <c r="BK140" i="2"/>
  <c r="T148" i="2"/>
  <c r="P140" i="2"/>
  <c r="BK160" i="2"/>
  <c r="J160" i="2" s="1"/>
  <c r="J102" i="2" s="1"/>
  <c r="T129" i="2"/>
  <c r="T128" i="2" s="1"/>
  <c r="T140" i="2"/>
  <c r="R160" i="2"/>
  <c r="R129" i="2"/>
  <c r="R128" i="2" s="1"/>
  <c r="BK148" i="2"/>
  <c r="J148" i="2"/>
  <c r="J101" i="2"/>
  <c r="P160" i="2"/>
  <c r="P181" i="2"/>
  <c r="P180" i="2" s="1"/>
  <c r="P129" i="2"/>
  <c r="P128" i="2" s="1"/>
  <c r="R148" i="2"/>
  <c r="BK181" i="2"/>
  <c r="BK180" i="2"/>
  <c r="J180" i="2"/>
  <c r="J104" i="2" s="1"/>
  <c r="T181" i="2"/>
  <c r="T180" i="2" s="1"/>
  <c r="BK129" i="2"/>
  <c r="R140" i="2"/>
  <c r="R139" i="2"/>
  <c r="T160" i="2"/>
  <c r="R181" i="2"/>
  <c r="R180" i="2" s="1"/>
  <c r="BK178" i="2"/>
  <c r="J178" i="2"/>
  <c r="J103" i="2" s="1"/>
  <c r="BK188" i="2"/>
  <c r="J188" i="2" s="1"/>
  <c r="J107" i="2" s="1"/>
  <c r="BE132" i="2"/>
  <c r="BE162" i="2"/>
  <c r="BE189" i="2"/>
  <c r="BE142" i="2"/>
  <c r="BE161" i="2"/>
  <c r="BE168" i="2"/>
  <c r="BE173" i="2"/>
  <c r="J91" i="2"/>
  <c r="F124" i="2"/>
  <c r="BE175" i="2"/>
  <c r="BE138" i="2"/>
  <c r="BE149" i="2"/>
  <c r="BE165" i="2"/>
  <c r="BE167" i="2"/>
  <c r="E85" i="2"/>
  <c r="J121" i="2"/>
  <c r="BE131" i="2"/>
  <c r="BE135" i="2"/>
  <c r="BE179" i="2"/>
  <c r="BE155" i="2"/>
  <c r="BE182" i="2"/>
  <c r="BE143" i="2"/>
  <c r="BE171" i="2"/>
  <c r="BE176" i="2"/>
  <c r="BE141" i="2"/>
  <c r="BE146" i="2"/>
  <c r="BE164" i="2"/>
  <c r="J92" i="2"/>
  <c r="BE130" i="2"/>
  <c r="BE163" i="2"/>
  <c r="BE166" i="2"/>
  <c r="BE159" i="2"/>
  <c r="BE172" i="2"/>
  <c r="BE147" i="2"/>
  <c r="BE177" i="2"/>
  <c r="BE183" i="2"/>
  <c r="BE186" i="2"/>
  <c r="BE152" i="2"/>
  <c r="BE158" i="2"/>
  <c r="BE169" i="2"/>
  <c r="BE170" i="2"/>
  <c r="BE174" i="2"/>
  <c r="F36" i="2"/>
  <c r="BC95" i="1" s="1"/>
  <c r="BC94" i="1" s="1"/>
  <c r="W32" i="1" s="1"/>
  <c r="J34" i="2"/>
  <c r="AW95" i="1" s="1"/>
  <c r="F37" i="2"/>
  <c r="BD95" i="1" s="1"/>
  <c r="BD94" i="1" s="1"/>
  <c r="W33" i="1" s="1"/>
  <c r="F34" i="2"/>
  <c r="BA95" i="1" s="1"/>
  <c r="BA94" i="1" s="1"/>
  <c r="W30" i="1" s="1"/>
  <c r="F35" i="2"/>
  <c r="BB95" i="1" s="1"/>
  <c r="BB94" i="1" s="1"/>
  <c r="AX94" i="1" s="1"/>
  <c r="J129" i="2" l="1"/>
  <c r="J98" i="2" s="1"/>
  <c r="BK128" i="2"/>
  <c r="R127" i="2"/>
  <c r="T139" i="2"/>
  <c r="T127" i="2" s="1"/>
  <c r="P139" i="2"/>
  <c r="P127" i="2" s="1"/>
  <c r="AU95" i="1" s="1"/>
  <c r="AU94" i="1" s="1"/>
  <c r="BK139" i="2"/>
  <c r="J139" i="2" s="1"/>
  <c r="J99" i="2" s="1"/>
  <c r="J128" i="2"/>
  <c r="J97" i="2"/>
  <c r="J181" i="2"/>
  <c r="J105" i="2"/>
  <c r="J140" i="2"/>
  <c r="J100" i="2"/>
  <c r="BK187" i="2"/>
  <c r="J187" i="2"/>
  <c r="J106" i="2" s="1"/>
  <c r="F33" i="2"/>
  <c r="AZ95" i="1" s="1"/>
  <c r="AZ94" i="1" s="1"/>
  <c r="W29" i="1" s="1"/>
  <c r="AW94" i="1"/>
  <c r="AK30" i="1" s="1"/>
  <c r="W31" i="1"/>
  <c r="AY94" i="1"/>
  <c r="J33" i="2"/>
  <c r="AV95" i="1" s="1"/>
  <c r="AT95" i="1" s="1"/>
  <c r="BK127" i="2" l="1"/>
  <c r="J127" i="2" s="1"/>
  <c r="J30" i="2" s="1"/>
  <c r="AG95" i="1" s="1"/>
  <c r="AG94" i="1" s="1"/>
  <c r="AK26" i="1" s="1"/>
  <c r="AV94" i="1"/>
  <c r="AK29" i="1" s="1"/>
  <c r="AK35" i="1" l="1"/>
  <c r="J39" i="2"/>
  <c r="J96" i="2"/>
  <c r="AN95" i="1"/>
  <c r="AT94" i="1"/>
  <c r="AN94" i="1" s="1"/>
</calcChain>
</file>

<file path=xl/sharedStrings.xml><?xml version="1.0" encoding="utf-8"?>
<sst xmlns="http://schemas.openxmlformats.org/spreadsheetml/2006/main" count="972" uniqueCount="298">
  <si>
    <t>Export Komplet</t>
  </si>
  <si>
    <t/>
  </si>
  <si>
    <t>2.0</t>
  </si>
  <si>
    <t>False</t>
  </si>
  <si>
    <t>{ad493eab-c3cf-4110-b9c5-c9556597fe08}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</si>
  <si>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</si>
  <si>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</si>
  <si>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</si>
  <si>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</si>
  <si>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</si>
  <si>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</si>
  <si>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</si>
  <si>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</si>
  <si>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6925</t>
  </si>
  <si>
    <t>Stavba:</t>
  </si>
  <si>
    <t>TRUTNOV - SOLNÁ HALA Č. 2. - VÝMĚNA STŘEŠNÍ KRYTINY + PODKLADOVÁ PRKNA</t>
  </si>
  <si>
    <t>KSO:</t>
  </si>
  <si>
    <t>CC-CZ:</t>
  </si>
  <si>
    <t>Místo:</t>
  </si>
  <si>
    <t>TRUTNOV</t>
  </si>
  <si>
    <t>Datum:</t>
  </si>
  <si>
    <t>18. 11. 2025</t>
  </si>
  <si>
    <t>Zadavatel:</t>
  </si>
  <si>
    <t>IČ:</t>
  </si>
  <si>
    <t>ÚDRŽBA SILNIC KRÁLOVÉHRADECKÉHO KRAJE a.s.</t>
  </si>
  <si>
    <t>DIČ:</t>
  </si>
  <si>
    <t>Zhotovitel:</t>
  </si>
  <si>
    <t xml:space="preserve"> 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</si>
  <si>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</si>
  <si>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</si>
  <si>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</si>
  <si>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</si>
  <si>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</si>
  <si>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</si>
  <si>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</si>
  <si>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</si>
  <si>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</si>
  <si>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</si>
  <si>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</si>
  <si>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</si>
  <si>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</si>
  <si>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</si>
  <si>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</si>
  <si>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</si>
  <si>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</si>
  <si>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</si>
  <si>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</si>
  <si>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</si>
  <si>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</si>
  <si>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</si>
  <si>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</si>
  <si>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</si>
  <si>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</si>
  <si>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</si>
  <si>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</si>
  <si>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</si>
  <si>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</si>
  <si>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</si>
  <si>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</si>
  <si>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</si>
  <si>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</si>
  <si>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</si>
  <si>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</si>
  <si>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</si>
  <si>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</si>
  <si>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</si>
  <si>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</si>
  <si>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</si>
  <si>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</si>
  <si>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</si>
  <si>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</si>
  <si>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</si>
  <si>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</si>
  <si>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</si>
  <si>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</si>
  <si>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</si>
  <si>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</si>
  <si>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1</t>
  </si>
  <si>
    <t>STA</t>
  </si>
  <si>
    <t>{d775e375-9f61-4ad4-aea5-ff1a6cb4aed7}</t>
  </si>
  <si>
    <t>2</t>
  </si>
  <si>
    <t>KRYCÍ LIST SOUPISU PRACÍ</t>
  </si>
  <si>
    <t>Objekt: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</si>
  <si>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</si>
  <si>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</si>
  <si>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</si>
  <si>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</si>
  <si>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</si>
  <si>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</si>
  <si>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997 - Doprava suti a vybouraných hmot</t>
  </si>
  <si>
    <t>PSV - Práce a dodávky PSV</t>
  </si>
  <si>
    <t xml:space="preserve">    712 - Povlakové krytiny</t>
  </si>
  <si>
    <t xml:space="preserve">    762 - Konstrukce tesařské</t>
  </si>
  <si>
    <t xml:space="preserve">    764 - Konstrukce klempířské</t>
  </si>
  <si>
    <t xml:space="preserve">    783 - Dokončovací práce - nátěry</t>
  </si>
  <si>
    <t>M - Práce a dodávky M</t>
  </si>
  <si>
    <t xml:space="preserve">    21-M - Elektromontáže</t>
  </si>
  <si>
    <t>VRN - Vedlejší rozpočtové náklady</t>
  </si>
  <si>
    <t xml:space="preserve">    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</si>
  <si>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</si>
  <si>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</si>
  <si>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</si>
  <si>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</si>
  <si>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</si>
  <si>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</si>
  <si>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</si>
  <si>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</si>
  <si>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</si>
  <si>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</si>
  <si>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</si>
  <si>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</si>
  <si>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</si>
  <si>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</si>
  <si>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</si>
  <si>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</si>
  <si>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</t>
  </si>
  <si>
    <t>K</t>
  </si>
  <si>
    <t>soub</t>
  </si>
  <si>
    <t>4</t>
  </si>
  <si>
    <t>997</t>
  </si>
  <si>
    <t>Doprava suti a vybouraných hmot</t>
  </si>
  <si>
    <t>997013153</t>
  </si>
  <si>
    <t>Vnitrostaveništní doprava suti a vybouraných hmot pro budovy v přes 9 do 12 m s omezením mechanizace</t>
  </si>
  <si>
    <t>t</t>
  </si>
  <si>
    <t>1195291036</t>
  </si>
  <si>
    <t>3</t>
  </si>
  <si>
    <t>997013501</t>
  </si>
  <si>
    <t>Odvoz suti a vybouraných hmot na skládku nebo meziskládku do 1 km se složením</t>
  </si>
  <si>
    <t>720753778</t>
  </si>
  <si>
    <t>997013509</t>
  </si>
  <si>
    <t>Příplatek k odvozu suti a vybouraných hmot na skládku ZKD 1 km přes 1 km</t>
  </si>
  <si>
    <t>-2080388122</t>
  </si>
  <si>
    <t>VV</t>
  </si>
  <si>
    <t>3,423*8</t>
  </si>
  <si>
    <t>Součet</t>
  </si>
  <si>
    <t>5</t>
  </si>
  <si>
    <t>997013811</t>
  </si>
  <si>
    <t>Poplatek za uložení na skládce (skládkovné) stavebního odpadu dřevěného kód odpadu 17 02 01</t>
  </si>
  <si>
    <t>-1057725537</t>
  </si>
  <si>
    <t>5,55</t>
  </si>
  <si>
    <t>6</t>
  </si>
  <si>
    <t>997013847</t>
  </si>
  <si>
    <t>Poplatek za uložení na skládce (skládkovné) odpadu asfaltového s dehtem kód odpadu 17 03 01</t>
  </si>
  <si>
    <t>-210430360</t>
  </si>
  <si>
    <t>PSV</t>
  </si>
  <si>
    <t>Práce a dodávky PSV</t>
  </si>
  <si>
    <t>712</t>
  </si>
  <si>
    <t>Povlakové krytiny</t>
  </si>
  <si>
    <t>7</t>
  </si>
  <si>
    <t>712440831</t>
  </si>
  <si>
    <t>Odstranění povlakové krytiny střech přes 10° do 30° z pásů NAIP přitavených v plné ploše jednovrstvé</t>
  </si>
  <si>
    <t>m2</t>
  </si>
  <si>
    <t>16</t>
  </si>
  <si>
    <t>-2111022754</t>
  </si>
  <si>
    <t>8</t>
  </si>
  <si>
    <t>712441559</t>
  </si>
  <si>
    <t>Provedení povlakové krytiny střech přes 10° do 30° pásy přitavením NAIP v plné ploše</t>
  </si>
  <si>
    <t>112154809</t>
  </si>
  <si>
    <t>M</t>
  </si>
  <si>
    <t>62853004</t>
  </si>
  <si>
    <t>pás asfaltový natavitelný modifikovaný SBS s vložkou ze skleněné tkaniny a spalitelnou PE fólií nebo jemnozrnným minerálním posypem na horním povrchu tl 4,0mm</t>
  </si>
  <si>
    <t>32</t>
  </si>
  <si>
    <t>578715601</t>
  </si>
  <si>
    <t>370*1,1655 "Přepočtené koeficientem množství</t>
  </si>
  <si>
    <t>10</t>
  </si>
  <si>
    <t>712592172</t>
  </si>
  <si>
    <t>Povlakové krytiny střech oblých ochranné textilní vrstvy</t>
  </si>
  <si>
    <t>-2030286756</t>
  </si>
  <si>
    <t>11</t>
  </si>
  <si>
    <t>998712112</t>
  </si>
  <si>
    <t>Přesun hmot tonážní pro krytiny povlakové s omezením mechanizace v objektech v přes 6 do 12 m</t>
  </si>
  <si>
    <t>-898203307</t>
  </si>
  <si>
    <t>762</t>
  </si>
  <si>
    <t>Konstrukce tesařské</t>
  </si>
  <si>
    <t>762341210</t>
  </si>
  <si>
    <t>Montáž bednění střech rovných a šikmých sklonu do 60° z hrubých prken na sraz tl do 32 mm</t>
  </si>
  <si>
    <t>-2146077542</t>
  </si>
  <si>
    <t>370</t>
  </si>
  <si>
    <t>13</t>
  </si>
  <si>
    <t>60511120</t>
  </si>
  <si>
    <t>řezivo stavební prkna prismovaná středová tl 25(32)mm dl 2-5m</t>
  </si>
  <si>
    <t>m3</t>
  </si>
  <si>
    <t>1644642285</t>
  </si>
  <si>
    <t>9,25*1,1 "Přepočtené koeficientem množství</t>
  </si>
  <si>
    <t>14</t>
  </si>
  <si>
    <t>762341811</t>
  </si>
  <si>
    <t>Demontáž bednění střech z prken</t>
  </si>
  <si>
    <t>1741220326</t>
  </si>
  <si>
    <t>15</t>
  </si>
  <si>
    <t>762395000</t>
  </si>
  <si>
    <t>Spojovací prostředky krovů, bednění, laťování, nadstřešních konstrukcí</t>
  </si>
  <si>
    <t>-1067207209</t>
  </si>
  <si>
    <t>998762112</t>
  </si>
  <si>
    <t>Přesun hmot tonážní pro kce tesařské s omezením mechanizace v objektech v přes 6 do 12 m</t>
  </si>
  <si>
    <t>1259247247</t>
  </si>
  <si>
    <t>764</t>
  </si>
  <si>
    <t>Konstrukce klempířské</t>
  </si>
  <si>
    <t>17</t>
  </si>
  <si>
    <t>764002801</t>
  </si>
  <si>
    <t>Demontáž závětrné lišty do suti</t>
  </si>
  <si>
    <t>m</t>
  </si>
  <si>
    <t>201966465</t>
  </si>
  <si>
    <t>18</t>
  </si>
  <si>
    <t>764002811</t>
  </si>
  <si>
    <t>Demontáž okapového plechu do suti v krytině povlakové</t>
  </si>
  <si>
    <t>1189403374</t>
  </si>
  <si>
    <t>19</t>
  </si>
  <si>
    <t>764004803</t>
  </si>
  <si>
    <t>Demontáž podokapního žlabu k dalšímu použití</t>
  </si>
  <si>
    <t>-461017034</t>
  </si>
  <si>
    <t>20</t>
  </si>
  <si>
    <t>764004843</t>
  </si>
  <si>
    <t>Demontáž háku k dalšímu použití</t>
  </si>
  <si>
    <t>kus</t>
  </si>
  <si>
    <t>405076906</t>
  </si>
  <si>
    <t>764004863</t>
  </si>
  <si>
    <t>Demontáž svodu k dalšímu použití</t>
  </si>
  <si>
    <t>-691069518</t>
  </si>
  <si>
    <t>22</t>
  </si>
  <si>
    <t>764004873</t>
  </si>
  <si>
    <t>Demontáž objímky svodu k dalšímu použití</t>
  </si>
  <si>
    <t>207990249</t>
  </si>
  <si>
    <t>23</t>
  </si>
  <si>
    <t>764202105</t>
  </si>
  <si>
    <t>Montáž oplechování štítu závětrnou lištou</t>
  </si>
  <si>
    <t>922197393</t>
  </si>
  <si>
    <t>24</t>
  </si>
  <si>
    <t>764202134</t>
  </si>
  <si>
    <t>Montáž oplechování rovné okapové hrany</t>
  </si>
  <si>
    <t>-1129163647</t>
  </si>
  <si>
    <t>25</t>
  </si>
  <si>
    <t>764501103</t>
  </si>
  <si>
    <t>Montáž žlabu podokapního půlkulatého</t>
  </si>
  <si>
    <t>1281574344</t>
  </si>
  <si>
    <t>26</t>
  </si>
  <si>
    <t>764501104</t>
  </si>
  <si>
    <t>Montáž čela pro podokapní půlkulatý žlab</t>
  </si>
  <si>
    <t>339751273</t>
  </si>
  <si>
    <t>27</t>
  </si>
  <si>
    <t>764501105</t>
  </si>
  <si>
    <t>Montáž háku pro podokapní půlkulatý žlab</t>
  </si>
  <si>
    <t>1848896349</t>
  </si>
  <si>
    <t>28</t>
  </si>
  <si>
    <t>764501108</t>
  </si>
  <si>
    <t>Montáž kotlíku oválného (trychtýřového) pro podokapní žlab</t>
  </si>
  <si>
    <t>-1923067344</t>
  </si>
  <si>
    <t>29</t>
  </si>
  <si>
    <t>764508131</t>
  </si>
  <si>
    <t>Montáž kruhového svodu</t>
  </si>
  <si>
    <t>-285800597</t>
  </si>
  <si>
    <t>30</t>
  </si>
  <si>
    <t>764508132</t>
  </si>
  <si>
    <t>Montáž objímky kruhového svodu</t>
  </si>
  <si>
    <t>-1050065027</t>
  </si>
  <si>
    <t>31</t>
  </si>
  <si>
    <t>764508134</t>
  </si>
  <si>
    <t>Montáž horního dvojitého kolena kruhového svodu</t>
  </si>
  <si>
    <t>-77910335</t>
  </si>
  <si>
    <t>764508135</t>
  </si>
  <si>
    <t>Montáž výtokového kolena kruhového svodu</t>
  </si>
  <si>
    <t>328143009</t>
  </si>
  <si>
    <t>33</t>
  </si>
  <si>
    <t>998764312</t>
  </si>
  <si>
    <t>Přesun hmot procentní pro konstrukce klempířské ruční v objektech v přes 6 do 12 m</t>
  </si>
  <si>
    <t>%</t>
  </si>
  <si>
    <t>1429624862</t>
  </si>
  <si>
    <t>783</t>
  </si>
  <si>
    <t>Dokončovací práce - nátěry</t>
  </si>
  <si>
    <t>34</t>
  </si>
  <si>
    <t>783435333</t>
  </si>
  <si>
    <t>Nátěry klempířských konstrukcí (žlaby, svody, apod.) dle požadavků objednatele - cena orientační, bude účtováno dle skutečnosti</t>
  </si>
  <si>
    <t>928403724</t>
  </si>
  <si>
    <t>Práce a dodávky M</t>
  </si>
  <si>
    <t>21-M</t>
  </si>
  <si>
    <t>Elektromontáže</t>
  </si>
  <si>
    <t>35</t>
  </si>
  <si>
    <t>210-001</t>
  </si>
  <si>
    <t>Revize hromosvodů, proměřování na místě, vyhotovení písemné zprávy</t>
  </si>
  <si>
    <t>64</t>
  </si>
  <si>
    <t>-1691598927</t>
  </si>
  <si>
    <t>36</t>
  </si>
  <si>
    <t>741913999</t>
  </si>
  <si>
    <t>Demontáž hromosvodů</t>
  </si>
  <si>
    <t>-1259912723</t>
  </si>
  <si>
    <t>20*2+5*4+5</t>
  </si>
  <si>
    <t>37</t>
  </si>
  <si>
    <t>741915999</t>
  </si>
  <si>
    <t>Montáž hromosvodů vč. nových svorek a kotev + spojovací a montážní materiál</t>
  </si>
  <si>
    <t>-113326820</t>
  </si>
  <si>
    <t>VRN</t>
  </si>
  <si>
    <t>Vedlejší rozpočtové náklady</t>
  </si>
  <si>
    <t>VRN3</t>
  </si>
  <si>
    <t>Zařízení staveniště</t>
  </si>
  <si>
    <t>38</t>
  </si>
  <si>
    <t>030001000</t>
  </si>
  <si>
    <t>1024</t>
  </si>
  <si>
    <t>1937727507</t>
  </si>
  <si>
    <t>Výměna střešní krytiny a nová podkladová prkna nad solnou halou č.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</si>
</sst>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1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4" fontId="21" fillId="0" borderId="0" xfId="0" applyNumberFormat="1" applyFont="1"/>
    <xf numFmtId="166" fontId="29" fillId="0" borderId="12" xfId="0" applyNumberFormat="1" applyFont="1" applyBorder="1"/>
    <xf numFmtId="166" fontId="29" fillId="0" borderId="13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2" fillId="0" borderId="22" xfId="0" applyFont="1" applyBorder="1" applyAlignment="1" applyProtection="1">
      <alignment horizontal="center" vertical="center"/>
      <protection locked="0"/>
    </xf>
    <xf numFmtId="49" fontId="32" fillId="0" borderId="22" xfId="0" applyNumberFormat="1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167" fontId="32" fillId="0" borderId="22" xfId="0" applyNumberFormat="1" applyFont="1" applyBorder="1" applyAlignment="1" applyProtection="1">
      <alignment vertical="center"/>
      <protection locked="0"/>
    </xf>
    <xf numFmtId="4" fontId="32" fillId="0" borderId="22" xfId="0" applyNumberFormat="1" applyFont="1" applyBorder="1" applyAlignment="1" applyProtection="1">
      <alignment vertical="center"/>
      <protection locked="0"/>
    </xf>
    <xf numFmtId="0" fontId="33" fillId="0" borderId="22" xfId="0" applyFont="1" applyBorder="1" applyAlignment="1" applyProtection="1">
      <alignment vertical="center"/>
      <protection locked="0"/>
    </xf>
    <xf numFmtId="0" fontId="33" fillId="0" borderId="3" xfId="0" applyFont="1" applyBorder="1" applyAlignment="1">
      <alignment vertical="center"/>
    </xf>
    <xf numFmtId="0" fontId="32" fillId="0" borderId="14" xfId="0" applyFont="1" applyBorder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20" fillId="0" borderId="19" xfId="0" applyFont="1" applyBorder="1" applyAlignment="1">
      <alignment horizontal="left" vertical="center"/>
    </xf>
    <xf numFmtId="0" fontId="20" fillId="0" borderId="20" xfId="0" applyFont="1" applyBorder="1" applyAlignment="1">
      <alignment horizontal="center"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0" fillId="5" borderId="3" xfId="0" applyFill="1" applyBorder="1" applyAlignment="1" applyProtection="1">
      <alignment vertical="center"/>
      <protection locked="0"/>
    </xf>
    <xf numFmtId="0" fontId="19" fillId="5" borderId="22" xfId="0" applyFont="1" applyFill="1" applyBorder="1" applyAlignment="1" applyProtection="1">
      <alignment horizontal="center" vertical="center"/>
      <protection locked="0"/>
    </xf>
    <xf numFmtId="49" fontId="19" fillId="5" borderId="22" xfId="0" applyNumberFormat="1" applyFont="1" applyFill="1" applyBorder="1" applyAlignment="1" applyProtection="1">
      <alignment horizontal="left" vertical="center" wrapText="1"/>
      <protection locked="0"/>
    </xf>
    <xf numFmtId="0" fontId="19" fillId="5" borderId="22" xfId="0" applyFont="1" applyFill="1" applyBorder="1" applyAlignment="1" applyProtection="1">
      <alignment horizontal="left" vertical="center" wrapText="1"/>
      <protection locked="0"/>
    </xf>
    <xf numFmtId="0" fontId="19" fillId="5" borderId="22" xfId="0" applyFont="1" applyFill="1" applyBorder="1" applyAlignment="1" applyProtection="1">
      <alignment horizontal="center" vertical="center" wrapText="1"/>
      <protection locked="0"/>
    </xf>
    <xf numFmtId="167" fontId="19" fillId="5" borderId="22" xfId="0" applyNumberFormat="1" applyFont="1" applyFill="1" applyBorder="1" applyAlignment="1" applyProtection="1">
      <alignment vertical="center"/>
      <protection locked="0"/>
    </xf>
    <xf numFmtId="4" fontId="19" fillId="5" borderId="22" xfId="0" applyNumberFormat="1" applyFont="1" applyFill="1" applyBorder="1" applyAlignment="1" applyProtection="1">
      <alignment vertical="center"/>
      <protection locked="0"/>
    </xf>
    <xf numFmtId="4" fontId="19" fillId="6" borderId="22" xfId="0" applyNumberFormat="1" applyFont="1" applyFill="1" applyBorder="1" applyAlignment="1" applyProtection="1">
      <alignment vertical="center"/>
      <protection locked="0"/>
    </xf>
    <xf numFmtId="4" fontId="32" fillId="6" borderId="22" xfId="0" applyNumberFormat="1" applyFont="1" applyFill="1" applyBorder="1" applyAlignment="1" applyProtection="1">
      <alignment vertical="center"/>
      <protection locked="0"/>
    </xf>
    <xf numFmtId="0" fontId="12" fillId="2" borderId="0" xfId="0" applyFont="1" applyFill="1" applyAlignment="1">
      <alignment horizontal="center" vertical="center"/>
    </xf>
    <xf numFmtId="0" fontId="0" fillId="0" borderId="0" xfId="0"/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right" vertical="center"/>
    </xf>
    <xf numFmtId="0" fontId="19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225425</xdr:colOff>
      <xdr:row>3</xdr:row>
      <xdr:rowOff>0</xdr:rowOff>
    </xdr:from>
    <xdr:to>
      <xdr:col>9</xdr:col>
      <xdr:colOff>1216025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225425</xdr:colOff>
      <xdr:row>81</xdr:row>
      <xdr:rowOff>0</xdr:rowOff>
    </xdr:from>
    <xdr:to>
      <xdr:col>9</xdr:col>
      <xdr:colOff>1216025</xdr:colOff>
      <xdr:row>85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225425</xdr:colOff>
      <xdr:row>113</xdr:row>
      <xdr:rowOff>0</xdr:rowOff>
    </xdr:from>
    <xdr:to>
      <xdr:col>9</xdr:col>
      <xdr:colOff>1216025</xdr:colOff>
      <xdr:row>117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tabSelected="1" topLeftCell="A2" workbookViewId="0">
      <selection activeCell="X17" sqref="X17"/>
    </sheetView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>
      <c r="A1" s="14" t="s">
        <v>0</v>
      </c>
      <c r="AZ1" s="14" t="s">
        <v>1</v>
      </c>
      <c r="BA1" s="14" t="s">
        <v>2</v>
      </c>
      <c r="BB1" s="14" t="s">
        <v>1</v>
      </c>
      <c r="BT1" s="14" t="s">
        <v>3</v>
      </c>
      <c r="BU1" s="14" t="s">
        <v>3</v>
      </c>
      <c r="BV1" s="14" t="s">
        <v>4</v>
      </c>
    </row>
    <row r="2" spans="1:74" ht="36.9" customHeight="1">
      <c r="AR2" s="173" t="s">
        <v>5</v>
      </c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S2" s="15" t="s">
        <v>6</v>
      </c>
      <c r="BT2" s="15" t="s">
        <v>7</v>
      </c>
    </row>
    <row r="3" spans="1:74" ht="6.9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pans="1:74" ht="24.9" customHeight="1">
      <c r="B4" s="18"/>
      <c r="D4" s="19" t="s">
        <v>9</v>
      </c>
      <c r="AR4" s="18"/>
      <c r="AS4" s="20" t="s">
        <v>10</v>
      </c>
      <c r="BS4" s="15" t="s">
        <v>11</v>
      </c>
    </row>
    <row r="5" spans="1:74" ht="12" customHeight="1">
      <c r="B5" s="18"/>
      <c r="D5" s="21" t="s">
        <v>12</v>
      </c>
      <c r="K5" s="201" t="s">
        <v>13</v>
      </c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R5" s="18"/>
      <c r="BS5" s="15" t="s">
        <v>6</v>
      </c>
    </row>
    <row r="6" spans="1:74" ht="36.9" customHeight="1">
      <c r="B6" s="18"/>
      <c r="D6" s="23" t="s">
        <v>14</v>
      </c>
      <c r="K6" s="202" t="s">
        <v>297</v>
      </c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R6" s="18"/>
      <c r="BS6" s="15" t="s">
        <v>6</v>
      </c>
    </row>
    <row r="7" spans="1:74" ht="12" customHeight="1">
      <c r="B7" s="18"/>
      <c r="D7" s="24" t="s">
        <v>16</v>
      </c>
      <c r="K7" s="22" t="s">
        <v>1</v>
      </c>
      <c r="AK7" s="24" t="s">
        <v>17</v>
      </c>
      <c r="AN7" s="22" t="s">
        <v>1</v>
      </c>
      <c r="AR7" s="18"/>
      <c r="BS7" s="15" t="s">
        <v>6</v>
      </c>
    </row>
    <row r="8" spans="1:74" ht="12" customHeight="1">
      <c r="B8" s="18"/>
      <c r="D8" s="24" t="s">
        <v>18</v>
      </c>
      <c r="K8" s="22" t="s">
        <v>19</v>
      </c>
      <c r="AK8" s="24" t="s">
        <v>20</v>
      </c>
      <c r="AN8" s="22" t="s">
        <v>21</v>
      </c>
      <c r="AR8" s="18"/>
      <c r="BS8" s="15" t="s">
        <v>6</v>
      </c>
    </row>
    <row r="9" spans="1:74" ht="14.4" customHeight="1">
      <c r="B9" s="18"/>
      <c r="AR9" s="18"/>
      <c r="BS9" s="15" t="s">
        <v>6</v>
      </c>
    </row>
    <row r="10" spans="1:74" ht="12" customHeight="1">
      <c r="B10" s="18"/>
      <c r="D10" s="24" t="s">
        <v>22</v>
      </c>
      <c r="AK10" s="24" t="s">
        <v>23</v>
      </c>
      <c r="AN10" s="22" t="s">
        <v>1</v>
      </c>
      <c r="AR10" s="18"/>
      <c r="BS10" s="15" t="s">
        <v>6</v>
      </c>
    </row>
    <row r="11" spans="1:74" ht="18.45" customHeight="1">
      <c r="B11" s="18"/>
      <c r="E11" s="22" t="s">
        <v>24</v>
      </c>
      <c r="AK11" s="24" t="s">
        <v>25</v>
      </c>
      <c r="AN11" s="22" t="s">
        <v>1</v>
      </c>
      <c r="AR11" s="18"/>
      <c r="BS11" s="15" t="s">
        <v>6</v>
      </c>
    </row>
    <row r="12" spans="1:74" ht="6.9" customHeight="1">
      <c r="B12" s="18"/>
      <c r="AR12" s="18"/>
      <c r="BS12" s="15" t="s">
        <v>6</v>
      </c>
    </row>
    <row r="13" spans="1:74" ht="12" customHeight="1">
      <c r="B13" s="18"/>
      <c r="D13" s="24" t="s">
        <v>26</v>
      </c>
      <c r="AK13" s="24" t="s">
        <v>23</v>
      </c>
      <c r="AN13" s="22" t="s">
        <v>1</v>
      </c>
      <c r="AR13" s="18"/>
      <c r="BS13" s="15" t="s">
        <v>6</v>
      </c>
    </row>
    <row r="14" spans="1:74" ht="13.2">
      <c r="B14" s="18"/>
      <c r="E14" s="22" t="s">
        <v>27</v>
      </c>
      <c r="AK14" s="24" t="s">
        <v>25</v>
      </c>
      <c r="AN14" s="22" t="s">
        <v>1</v>
      </c>
      <c r="AR14" s="18"/>
      <c r="BS14" s="15" t="s">
        <v>6</v>
      </c>
    </row>
    <row r="15" spans="1:74" ht="6.9" customHeight="1">
      <c r="B15" s="18"/>
      <c r="AR15" s="18"/>
      <c r="BS15" s="15" t="s">
        <v>3</v>
      </c>
    </row>
    <row r="16" spans="1:74" ht="12" customHeight="1">
      <c r="B16" s="18"/>
      <c r="D16" s="24" t="s">
        <v>28</v>
      </c>
      <c r="AK16" s="24" t="s">
        <v>23</v>
      </c>
      <c r="AN16" s="22" t="s">
        <v>1</v>
      </c>
      <c r="AR16" s="18"/>
      <c r="BS16" s="15" t="s">
        <v>3</v>
      </c>
    </row>
    <row r="17" spans="2:71" ht="18.45" customHeight="1">
      <c r="B17" s="18"/>
      <c r="E17" s="22" t="s">
        <v>27</v>
      </c>
      <c r="AK17" s="24" t="s">
        <v>25</v>
      </c>
      <c r="AN17" s="22" t="s">
        <v>1</v>
      </c>
      <c r="AR17" s="18"/>
      <c r="BS17" s="15" t="s">
        <v>29</v>
      </c>
    </row>
    <row r="18" spans="2:71" ht="6.9" customHeight="1">
      <c r="B18" s="18"/>
      <c r="AR18" s="18"/>
      <c r="BS18" s="15" t="s">
        <v>6</v>
      </c>
    </row>
    <row r="19" spans="2:71" ht="12" customHeight="1">
      <c r="B19" s="18"/>
      <c r="D19" s="24" t="s">
        <v>30</v>
      </c>
      <c r="AK19" s="24" t="s">
        <v>23</v>
      </c>
      <c r="AN19" s="22" t="s">
        <v>1</v>
      </c>
      <c r="AR19" s="18"/>
      <c r="BS19" s="15" t="s">
        <v>6</v>
      </c>
    </row>
    <row r="20" spans="2:71" ht="18.45" customHeight="1">
      <c r="B20" s="18"/>
      <c r="E20" s="22" t="s">
        <v>27</v>
      </c>
      <c r="AK20" s="24" t="s">
        <v>25</v>
      </c>
      <c r="AN20" s="22" t="s">
        <v>1</v>
      </c>
      <c r="AR20" s="18"/>
      <c r="BS20" s="15" t="s">
        <v>29</v>
      </c>
    </row>
    <row r="21" spans="2:71" ht="6.9" customHeight="1">
      <c r="B21" s="18"/>
      <c r="AR21" s="18"/>
    </row>
    <row r="22" spans="2:71" ht="12" customHeight="1">
      <c r="B22" s="18"/>
      <c r="D22" s="24" t="s">
        <v>31</v>
      </c>
      <c r="AR22" s="18"/>
    </row>
    <row r="23" spans="2:71" ht="16.5" customHeight="1">
      <c r="B23" s="18"/>
      <c r="E23" s="203" t="s">
        <v>1</v>
      </c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03"/>
      <c r="T23" s="203"/>
      <c r="U23" s="203"/>
      <c r="V23" s="203"/>
      <c r="W23" s="203"/>
      <c r="X23" s="203"/>
      <c r="Y23" s="203"/>
      <c r="Z23" s="203"/>
      <c r="AA23" s="203"/>
      <c r="AB23" s="203"/>
      <c r="AC23" s="203"/>
      <c r="AD23" s="203"/>
      <c r="AE23" s="203"/>
      <c r="AF23" s="203"/>
      <c r="AG23" s="203"/>
      <c r="AH23" s="203"/>
      <c r="AI23" s="203"/>
      <c r="AJ23" s="203"/>
      <c r="AK23" s="203"/>
      <c r="AL23" s="203"/>
      <c r="AM23" s="203"/>
      <c r="AN23" s="203"/>
      <c r="AR23" s="18"/>
    </row>
    <row r="24" spans="2:71" ht="6.9" customHeight="1">
      <c r="B24" s="18"/>
      <c r="AR24" s="18"/>
    </row>
    <row r="25" spans="2:71" ht="6.9" customHeight="1">
      <c r="B25" s="18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R25" s="18"/>
    </row>
    <row r="26" spans="2:71" s="1" customFormat="1" ht="25.95" customHeight="1">
      <c r="B26" s="27"/>
      <c r="D26" s="28" t="s">
        <v>32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04">
        <f>ROUND(AG94,2)</f>
        <v>0</v>
      </c>
      <c r="AL26" s="205"/>
      <c r="AM26" s="205"/>
      <c r="AN26" s="205"/>
      <c r="AO26" s="205"/>
      <c r="AR26" s="27"/>
    </row>
    <row r="27" spans="2:71" s="1" customFormat="1" ht="6.9" customHeight="1">
      <c r="B27" s="27"/>
      <c r="AR27" s="27"/>
    </row>
    <row r="28" spans="2:71" s="1" customFormat="1" ht="13.2">
      <c r="B28" s="27"/>
      <c r="L28" s="206" t="s">
        <v>33</v>
      </c>
      <c r="M28" s="206"/>
      <c r="N28" s="206"/>
      <c r="O28" s="206"/>
      <c r="P28" s="206"/>
      <c r="W28" s="206" t="s">
        <v>34</v>
      </c>
      <c r="X28" s="206"/>
      <c r="Y28" s="206"/>
      <c r="Z28" s="206"/>
      <c r="AA28" s="206"/>
      <c r="AB28" s="206"/>
      <c r="AC28" s="206"/>
      <c r="AD28" s="206"/>
      <c r="AE28" s="206"/>
      <c r="AK28" s="206" t="s">
        <v>35</v>
      </c>
      <c r="AL28" s="206"/>
      <c r="AM28" s="206"/>
      <c r="AN28" s="206"/>
      <c r="AO28" s="206"/>
      <c r="AR28" s="27"/>
    </row>
    <row r="29" spans="2:71" s="2" customFormat="1" ht="14.4" customHeight="1">
      <c r="B29" s="31"/>
      <c r="D29" s="24" t="s">
        <v>36</v>
      </c>
      <c r="F29" s="24" t="s">
        <v>37</v>
      </c>
      <c r="L29" s="191">
        <v>0.21</v>
      </c>
      <c r="M29" s="190"/>
      <c r="N29" s="190"/>
      <c r="O29" s="190"/>
      <c r="P29" s="190"/>
      <c r="W29" s="189">
        <f>ROUND(AZ94, 2)</f>
        <v>0</v>
      </c>
      <c r="X29" s="190"/>
      <c r="Y29" s="190"/>
      <c r="Z29" s="190"/>
      <c r="AA29" s="190"/>
      <c r="AB29" s="190"/>
      <c r="AC29" s="190"/>
      <c r="AD29" s="190"/>
      <c r="AE29" s="190"/>
      <c r="AK29" s="189">
        <f>ROUND(AV94, 2)</f>
        <v>0</v>
      </c>
      <c r="AL29" s="190"/>
      <c r="AM29" s="190"/>
      <c r="AN29" s="190"/>
      <c r="AO29" s="190"/>
      <c r="AR29" s="31"/>
    </row>
    <row r="30" spans="2:71" s="2" customFormat="1" ht="14.4" customHeight="1">
      <c r="B30" s="31"/>
      <c r="F30" s="24" t="s">
        <v>38</v>
      </c>
      <c r="L30" s="191">
        <v>0.12</v>
      </c>
      <c r="M30" s="190"/>
      <c r="N30" s="190"/>
      <c r="O30" s="190"/>
      <c r="P30" s="190"/>
      <c r="W30" s="189">
        <f>ROUND(BA94, 2)</f>
        <v>0</v>
      </c>
      <c r="X30" s="190"/>
      <c r="Y30" s="190"/>
      <c r="Z30" s="190"/>
      <c r="AA30" s="190"/>
      <c r="AB30" s="190"/>
      <c r="AC30" s="190"/>
      <c r="AD30" s="190"/>
      <c r="AE30" s="190"/>
      <c r="AK30" s="189">
        <f>ROUND(AW94, 2)</f>
        <v>0</v>
      </c>
      <c r="AL30" s="190"/>
      <c r="AM30" s="190"/>
      <c r="AN30" s="190"/>
      <c r="AO30" s="190"/>
      <c r="AR30" s="31"/>
    </row>
    <row r="31" spans="2:71" s="2" customFormat="1" ht="14.4" hidden="1" customHeight="1">
      <c r="B31" s="31"/>
      <c r="F31" s="24" t="s">
        <v>39</v>
      </c>
      <c r="L31" s="191">
        <v>0.21</v>
      </c>
      <c r="M31" s="190"/>
      <c r="N31" s="190"/>
      <c r="O31" s="190"/>
      <c r="P31" s="190"/>
      <c r="W31" s="189">
        <f>ROUND(BB94, 2)</f>
        <v>0</v>
      </c>
      <c r="X31" s="190"/>
      <c r="Y31" s="190"/>
      <c r="Z31" s="190"/>
      <c r="AA31" s="190"/>
      <c r="AB31" s="190"/>
      <c r="AC31" s="190"/>
      <c r="AD31" s="190"/>
      <c r="AE31" s="190"/>
      <c r="AK31" s="189">
        <v>0</v>
      </c>
      <c r="AL31" s="190"/>
      <c r="AM31" s="190"/>
      <c r="AN31" s="190"/>
      <c r="AO31" s="190"/>
      <c r="AR31" s="31"/>
    </row>
    <row r="32" spans="2:71" s="2" customFormat="1" ht="14.4" hidden="1" customHeight="1">
      <c r="B32" s="31"/>
      <c r="F32" s="24" t="s">
        <v>40</v>
      </c>
      <c r="L32" s="191">
        <v>0.12</v>
      </c>
      <c r="M32" s="190"/>
      <c r="N32" s="190"/>
      <c r="O32" s="190"/>
      <c r="P32" s="190"/>
      <c r="W32" s="189">
        <f>ROUND(BC94, 2)</f>
        <v>0</v>
      </c>
      <c r="X32" s="190"/>
      <c r="Y32" s="190"/>
      <c r="Z32" s="190"/>
      <c r="AA32" s="190"/>
      <c r="AB32" s="190"/>
      <c r="AC32" s="190"/>
      <c r="AD32" s="190"/>
      <c r="AE32" s="190"/>
      <c r="AK32" s="189">
        <v>0</v>
      </c>
      <c r="AL32" s="190"/>
      <c r="AM32" s="190"/>
      <c r="AN32" s="190"/>
      <c r="AO32" s="190"/>
      <c r="AR32" s="31"/>
    </row>
    <row r="33" spans="2:44" s="2" customFormat="1" ht="14.4" hidden="1" customHeight="1">
      <c r="B33" s="31"/>
      <c r="F33" s="24" t="s">
        <v>41</v>
      </c>
      <c r="L33" s="191">
        <v>0</v>
      </c>
      <c r="M33" s="190"/>
      <c r="N33" s="190"/>
      <c r="O33" s="190"/>
      <c r="P33" s="190"/>
      <c r="W33" s="189">
        <f>ROUND(BD94, 2)</f>
        <v>0</v>
      </c>
      <c r="X33" s="190"/>
      <c r="Y33" s="190"/>
      <c r="Z33" s="190"/>
      <c r="AA33" s="190"/>
      <c r="AB33" s="190"/>
      <c r="AC33" s="190"/>
      <c r="AD33" s="190"/>
      <c r="AE33" s="190"/>
      <c r="AK33" s="189">
        <v>0</v>
      </c>
      <c r="AL33" s="190"/>
      <c r="AM33" s="190"/>
      <c r="AN33" s="190"/>
      <c r="AO33" s="190"/>
      <c r="AR33" s="31"/>
    </row>
    <row r="34" spans="2:44" s="1" customFormat="1" ht="6.9" customHeight="1">
      <c r="B34" s="27"/>
      <c r="AR34" s="27"/>
    </row>
    <row r="35" spans="2:44" s="1" customFormat="1" ht="25.95" customHeight="1">
      <c r="B35" s="27"/>
      <c r="C35" s="32"/>
      <c r="D35" s="33" t="s">
        <v>42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43</v>
      </c>
      <c r="U35" s="34"/>
      <c r="V35" s="34"/>
      <c r="W35" s="34"/>
      <c r="X35" s="192" t="s">
        <v>44</v>
      </c>
      <c r="Y35" s="193"/>
      <c r="Z35" s="193"/>
      <c r="AA35" s="193"/>
      <c r="AB35" s="193"/>
      <c r="AC35" s="34"/>
      <c r="AD35" s="34"/>
      <c r="AE35" s="34"/>
      <c r="AF35" s="34"/>
      <c r="AG35" s="34"/>
      <c r="AH35" s="34"/>
      <c r="AI35" s="34"/>
      <c r="AJ35" s="34"/>
      <c r="AK35" s="194">
        <f>SUM(AK26:AK33)</f>
        <v>0</v>
      </c>
      <c r="AL35" s="193"/>
      <c r="AM35" s="193"/>
      <c r="AN35" s="193"/>
      <c r="AO35" s="195"/>
      <c r="AP35" s="32"/>
      <c r="AQ35" s="32"/>
      <c r="AR35" s="27"/>
    </row>
    <row r="36" spans="2:44" s="1" customFormat="1" ht="6.9" customHeight="1">
      <c r="B36" s="27"/>
      <c r="AR36" s="27"/>
    </row>
    <row r="37" spans="2:44" s="1" customFormat="1" ht="14.4" customHeight="1">
      <c r="B37" s="27"/>
      <c r="AR37" s="27"/>
    </row>
    <row r="38" spans="2:44" ht="14.4" customHeight="1">
      <c r="B38" s="18"/>
      <c r="AR38" s="18"/>
    </row>
    <row r="39" spans="2:44" ht="14.4" customHeight="1">
      <c r="B39" s="18"/>
      <c r="AR39" s="18"/>
    </row>
    <row r="40" spans="2:44" ht="14.4" customHeight="1">
      <c r="B40" s="18"/>
      <c r="AR40" s="18"/>
    </row>
    <row r="41" spans="2:44" ht="14.4" customHeight="1">
      <c r="B41" s="18"/>
      <c r="AR41" s="18"/>
    </row>
    <row r="42" spans="2:44" ht="14.4" customHeight="1">
      <c r="B42" s="18"/>
      <c r="AR42" s="18"/>
    </row>
    <row r="43" spans="2:44" ht="14.4" customHeight="1">
      <c r="B43" s="18"/>
      <c r="AR43" s="18"/>
    </row>
    <row r="44" spans="2:44" ht="14.4" customHeight="1">
      <c r="B44" s="18"/>
      <c r="AR44" s="18"/>
    </row>
    <row r="45" spans="2:44" ht="14.4" customHeight="1">
      <c r="B45" s="18"/>
      <c r="AR45" s="18"/>
    </row>
    <row r="46" spans="2:44" ht="14.4" customHeight="1">
      <c r="B46" s="18"/>
      <c r="AR46" s="18"/>
    </row>
    <row r="47" spans="2:44" ht="14.4" customHeight="1">
      <c r="B47" s="18"/>
      <c r="AR47" s="18"/>
    </row>
    <row r="48" spans="2:44" ht="14.4" customHeight="1">
      <c r="B48" s="18"/>
      <c r="AR48" s="18"/>
    </row>
    <row r="49" spans="2:44" s="1" customFormat="1" ht="14.4" customHeight="1">
      <c r="B49" s="27"/>
      <c r="D49" s="36" t="s">
        <v>45</v>
      </c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6" t="s">
        <v>46</v>
      </c>
      <c r="AI49" s="37"/>
      <c r="AJ49" s="37"/>
      <c r="AK49" s="37"/>
      <c r="AL49" s="37"/>
      <c r="AM49" s="37"/>
      <c r="AN49" s="37"/>
      <c r="AO49" s="37"/>
      <c r="AR49" s="27"/>
    </row>
    <row r="50" spans="2:44">
      <c r="B50" s="18"/>
      <c r="AR50" s="18"/>
    </row>
    <row r="51" spans="2:44">
      <c r="B51" s="18"/>
      <c r="AR51" s="18"/>
    </row>
    <row r="52" spans="2:44">
      <c r="B52" s="18"/>
      <c r="AR52" s="18"/>
    </row>
    <row r="53" spans="2:44">
      <c r="B53" s="18"/>
      <c r="AR53" s="18"/>
    </row>
    <row r="54" spans="2:44">
      <c r="B54" s="18"/>
      <c r="AR54" s="18"/>
    </row>
    <row r="55" spans="2:44">
      <c r="B55" s="18"/>
      <c r="AR55" s="18"/>
    </row>
    <row r="56" spans="2:44">
      <c r="B56" s="18"/>
      <c r="AR56" s="18"/>
    </row>
    <row r="57" spans="2:44">
      <c r="B57" s="18"/>
      <c r="AR57" s="18"/>
    </row>
    <row r="58" spans="2:44">
      <c r="B58" s="18"/>
      <c r="AR58" s="18"/>
    </row>
    <row r="59" spans="2:44">
      <c r="B59" s="18"/>
      <c r="AR59" s="18"/>
    </row>
    <row r="60" spans="2:44" s="1" customFormat="1" ht="13.2">
      <c r="B60" s="27"/>
      <c r="D60" s="38" t="s">
        <v>47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8" t="s">
        <v>48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38" t="s">
        <v>47</v>
      </c>
      <c r="AI60" s="29"/>
      <c r="AJ60" s="29"/>
      <c r="AK60" s="29"/>
      <c r="AL60" s="29"/>
      <c r="AM60" s="38" t="s">
        <v>48</v>
      </c>
      <c r="AN60" s="29"/>
      <c r="AO60" s="29"/>
      <c r="AR60" s="27"/>
    </row>
    <row r="61" spans="2:44">
      <c r="B61" s="18"/>
      <c r="AR61" s="18"/>
    </row>
    <row r="62" spans="2:44">
      <c r="B62" s="18"/>
      <c r="AR62" s="18"/>
    </row>
    <row r="63" spans="2:44">
      <c r="B63" s="18"/>
      <c r="AR63" s="18"/>
    </row>
    <row r="64" spans="2:44" s="1" customFormat="1" ht="13.2">
      <c r="B64" s="27"/>
      <c r="D64" s="36" t="s">
        <v>49</v>
      </c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6" t="s">
        <v>50</v>
      </c>
      <c r="AI64" s="37"/>
      <c r="AJ64" s="37"/>
      <c r="AK64" s="37"/>
      <c r="AL64" s="37"/>
      <c r="AM64" s="37"/>
      <c r="AN64" s="37"/>
      <c r="AO64" s="37"/>
      <c r="AR64" s="27"/>
    </row>
    <row r="65" spans="2:44">
      <c r="B65" s="18"/>
      <c r="AR65" s="18"/>
    </row>
    <row r="66" spans="2:44">
      <c r="B66" s="18"/>
      <c r="AR66" s="18"/>
    </row>
    <row r="67" spans="2:44">
      <c r="B67" s="18"/>
      <c r="AR67" s="18"/>
    </row>
    <row r="68" spans="2:44">
      <c r="B68" s="18"/>
      <c r="AR68" s="18"/>
    </row>
    <row r="69" spans="2:44">
      <c r="B69" s="18"/>
      <c r="AR69" s="18"/>
    </row>
    <row r="70" spans="2:44">
      <c r="B70" s="18"/>
      <c r="AR70" s="18"/>
    </row>
    <row r="71" spans="2:44">
      <c r="B71" s="18"/>
      <c r="AR71" s="18"/>
    </row>
    <row r="72" spans="2:44">
      <c r="B72" s="18"/>
      <c r="AR72" s="18"/>
    </row>
    <row r="73" spans="2:44">
      <c r="B73" s="18"/>
      <c r="AR73" s="18"/>
    </row>
    <row r="74" spans="2:44">
      <c r="B74" s="18"/>
      <c r="AR74" s="18"/>
    </row>
    <row r="75" spans="2:44" s="1" customFormat="1" ht="13.2">
      <c r="B75" s="27"/>
      <c r="D75" s="38" t="s">
        <v>47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8" t="s">
        <v>48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38" t="s">
        <v>47</v>
      </c>
      <c r="AI75" s="29"/>
      <c r="AJ75" s="29"/>
      <c r="AK75" s="29"/>
      <c r="AL75" s="29"/>
      <c r="AM75" s="38" t="s">
        <v>48</v>
      </c>
      <c r="AN75" s="29"/>
      <c r="AO75" s="29"/>
      <c r="AR75" s="27"/>
    </row>
    <row r="76" spans="2:44" s="1" customFormat="1">
      <c r="B76" s="27"/>
      <c r="AR76" s="27"/>
    </row>
    <row r="77" spans="2:44" s="1" customFormat="1" ht="6.9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27"/>
    </row>
    <row r="81" spans="1:91" s="1" customFormat="1" ht="6.9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27"/>
    </row>
    <row r="82" spans="1:91" s="1" customFormat="1" ht="24.9" customHeight="1">
      <c r="B82" s="27"/>
      <c r="C82" s="19" t="s">
        <v>51</v>
      </c>
      <c r="AR82" s="27"/>
    </row>
    <row r="83" spans="1:91" s="1" customFormat="1" ht="6.9" customHeight="1">
      <c r="B83" s="27"/>
      <c r="AR83" s="27"/>
    </row>
    <row r="84" spans="1:91" s="3" customFormat="1" ht="12" customHeight="1">
      <c r="B84" s="43"/>
      <c r="C84" s="24" t="s">
        <v>12</v>
      </c>
      <c r="L84" s="3" t="str">
        <f>K5</f>
        <v>6925</v>
      </c>
      <c r="AR84" s="43"/>
    </row>
    <row r="85" spans="1:91" s="4" customFormat="1" ht="36.9" customHeight="1">
      <c r="B85" s="44"/>
      <c r="C85" s="45" t="s">
        <v>14</v>
      </c>
      <c r="L85" s="180" t="str">
        <f>K6</f>
        <v>Výměna střešní krytiny a nová podkladová prkna nad solnou halou č. 2</v>
      </c>
      <c r="M85" s="181"/>
      <c r="N85" s="181"/>
      <c r="O85" s="181"/>
      <c r="P85" s="181"/>
      <c r="Q85" s="181"/>
      <c r="R85" s="181"/>
      <c r="S85" s="181"/>
      <c r="T85" s="181"/>
      <c r="U85" s="181"/>
      <c r="V85" s="181"/>
      <c r="W85" s="181"/>
      <c r="X85" s="181"/>
      <c r="Y85" s="181"/>
      <c r="Z85" s="181"/>
      <c r="AA85" s="181"/>
      <c r="AB85" s="181"/>
      <c r="AC85" s="181"/>
      <c r="AD85" s="181"/>
      <c r="AE85" s="181"/>
      <c r="AF85" s="181"/>
      <c r="AG85" s="181"/>
      <c r="AH85" s="181"/>
      <c r="AI85" s="181"/>
      <c r="AJ85" s="181"/>
      <c r="AR85" s="44"/>
    </row>
    <row r="86" spans="1:91" s="1" customFormat="1" ht="6.9" customHeight="1">
      <c r="B86" s="27"/>
      <c r="AR86" s="27"/>
    </row>
    <row r="87" spans="1:91" s="1" customFormat="1" ht="12" customHeight="1">
      <c r="B87" s="27"/>
      <c r="C87" s="24" t="s">
        <v>18</v>
      </c>
      <c r="L87" s="46" t="str">
        <f>IF(K8="","",K8)</f>
        <v>TRUTNOV</v>
      </c>
      <c r="AI87" s="24" t="s">
        <v>20</v>
      </c>
      <c r="AM87" s="182" t="str">
        <f>IF(AN8= "","",AN8)</f>
        <v>18. 11. 2025</v>
      </c>
      <c r="AN87" s="182"/>
      <c r="AR87" s="27"/>
    </row>
    <row r="88" spans="1:91" s="1" customFormat="1" ht="6.9" customHeight="1">
      <c r="B88" s="27"/>
      <c r="AR88" s="27"/>
    </row>
    <row r="89" spans="1:91" s="1" customFormat="1" ht="15.15" customHeight="1">
      <c r="B89" s="27"/>
      <c r="C89" s="24" t="s">
        <v>22</v>
      </c>
      <c r="L89" s="3" t="str">
        <f>IF(E11= "","",E11)</f>
        <v>ÚDRŽBA SILNIC KRÁLOVÉHRADECKÉHO KRAJE a.s.</v>
      </c>
      <c r="AI89" s="24" t="s">
        <v>28</v>
      </c>
      <c r="AM89" s="183" t="str">
        <f>IF(E17="","",E17)</f>
        <v xml:space="preserve"> </v>
      </c>
      <c r="AN89" s="184"/>
      <c r="AO89" s="184"/>
      <c r="AP89" s="184"/>
      <c r="AR89" s="27"/>
      <c r="AS89" s="185" t="s">
        <v>52</v>
      </c>
      <c r="AT89" s="186"/>
      <c r="AU89" s="48"/>
      <c r="AV89" s="48"/>
      <c r="AW89" s="48"/>
      <c r="AX89" s="48"/>
      <c r="AY89" s="48"/>
      <c r="AZ89" s="48"/>
      <c r="BA89" s="48"/>
      <c r="BB89" s="48"/>
      <c r="BC89" s="48"/>
      <c r="BD89" s="49"/>
    </row>
    <row r="90" spans="1:91" s="1" customFormat="1" ht="15.15" customHeight="1">
      <c r="B90" s="27"/>
      <c r="C90" s="24" t="s">
        <v>26</v>
      </c>
      <c r="L90" s="3" t="str">
        <f>IF(E14="","",E14)</f>
        <v xml:space="preserve"> </v>
      </c>
      <c r="AI90" s="24" t="s">
        <v>30</v>
      </c>
      <c r="AM90" s="183" t="str">
        <f>IF(E20="","",E20)</f>
        <v xml:space="preserve"> </v>
      </c>
      <c r="AN90" s="184"/>
      <c r="AO90" s="184"/>
      <c r="AP90" s="184"/>
      <c r="AR90" s="27"/>
      <c r="AS90" s="187"/>
      <c r="AT90" s="188"/>
      <c r="BD90" s="51"/>
    </row>
    <row r="91" spans="1:91" s="1" customFormat="1" ht="10.95" customHeight="1">
      <c r="B91" s="27"/>
      <c r="AR91" s="27"/>
      <c r="AS91" s="187"/>
      <c r="AT91" s="188"/>
      <c r="BD91" s="51"/>
    </row>
    <row r="92" spans="1:91" s="1" customFormat="1" ht="29.25" customHeight="1">
      <c r="B92" s="27"/>
      <c r="C92" s="175" t="s">
        <v>53</v>
      </c>
      <c r="D92" s="176"/>
      <c r="E92" s="176"/>
      <c r="F92" s="176"/>
      <c r="G92" s="176"/>
      <c r="H92" s="52"/>
      <c r="I92" s="177" t="s">
        <v>54</v>
      </c>
      <c r="J92" s="176"/>
      <c r="K92" s="176"/>
      <c r="L92" s="176"/>
      <c r="M92" s="176"/>
      <c r="N92" s="176"/>
      <c r="O92" s="176"/>
      <c r="P92" s="176"/>
      <c r="Q92" s="176"/>
      <c r="R92" s="176"/>
      <c r="S92" s="176"/>
      <c r="T92" s="176"/>
      <c r="U92" s="176"/>
      <c r="V92" s="176"/>
      <c r="W92" s="176"/>
      <c r="X92" s="176"/>
      <c r="Y92" s="176"/>
      <c r="Z92" s="176"/>
      <c r="AA92" s="176"/>
      <c r="AB92" s="176"/>
      <c r="AC92" s="176"/>
      <c r="AD92" s="176"/>
      <c r="AE92" s="176"/>
      <c r="AF92" s="176"/>
      <c r="AG92" s="178" t="s">
        <v>55</v>
      </c>
      <c r="AH92" s="176"/>
      <c r="AI92" s="176"/>
      <c r="AJ92" s="176"/>
      <c r="AK92" s="176"/>
      <c r="AL92" s="176"/>
      <c r="AM92" s="176"/>
      <c r="AN92" s="177" t="s">
        <v>56</v>
      </c>
      <c r="AO92" s="176"/>
      <c r="AP92" s="179"/>
      <c r="AQ92" s="53" t="s">
        <v>57</v>
      </c>
      <c r="AR92" s="27"/>
      <c r="AS92" s="54" t="s">
        <v>58</v>
      </c>
      <c r="AT92" s="55" t="s">
        <v>59</v>
      </c>
      <c r="AU92" s="55" t="s">
        <v>60</v>
      </c>
      <c r="AV92" s="55" t="s">
        <v>61</v>
      </c>
      <c r="AW92" s="55" t="s">
        <v>62</v>
      </c>
      <c r="AX92" s="55" t="s">
        <v>63</v>
      </c>
      <c r="AY92" s="55" t="s">
        <v>64</v>
      </c>
      <c r="AZ92" s="55" t="s">
        <v>65</v>
      </c>
      <c r="BA92" s="55" t="s">
        <v>66</v>
      </c>
      <c r="BB92" s="55" t="s">
        <v>67</v>
      </c>
      <c r="BC92" s="55" t="s">
        <v>68</v>
      </c>
      <c r="BD92" s="56" t="s">
        <v>69</v>
      </c>
    </row>
    <row r="93" spans="1:91" s="1" customFormat="1" ht="10.95" customHeight="1">
      <c r="B93" s="27"/>
      <c r="AR93" s="27"/>
      <c r="AS93" s="57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9"/>
    </row>
    <row r="94" spans="1:91" s="5" customFormat="1" ht="32.4" customHeight="1">
      <c r="B94" s="58"/>
      <c r="C94" s="59" t="s">
        <v>70</v>
      </c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199">
        <f>ROUND(AG95,2)</f>
        <v>0</v>
      </c>
      <c r="AH94" s="199"/>
      <c r="AI94" s="199"/>
      <c r="AJ94" s="199"/>
      <c r="AK94" s="199"/>
      <c r="AL94" s="199"/>
      <c r="AM94" s="199"/>
      <c r="AN94" s="200">
        <f>SUM(AG94,AT94)</f>
        <v>0</v>
      </c>
      <c r="AO94" s="200"/>
      <c r="AP94" s="200"/>
      <c r="AQ94" s="62" t="s">
        <v>1</v>
      </c>
      <c r="AR94" s="58"/>
      <c r="AS94" s="63">
        <f>ROUND(AS95,2)</f>
        <v>0</v>
      </c>
      <c r="AT94" s="64">
        <f>ROUND(SUM(AV94:AW94),2)</f>
        <v>0</v>
      </c>
      <c r="AU94" s="65">
        <f>ROUND(AU95,5)</f>
        <v>458.92630000000003</v>
      </c>
      <c r="AV94" s="64">
        <f>ROUND(AZ94*L29,2)</f>
        <v>0</v>
      </c>
      <c r="AW94" s="64">
        <f>ROUND(BA94*L30,2)</f>
        <v>0</v>
      </c>
      <c r="AX94" s="64">
        <f>ROUND(BB94*L29,2)</f>
        <v>0</v>
      </c>
      <c r="AY94" s="64">
        <f>ROUND(BC94*L30,2)</f>
        <v>0</v>
      </c>
      <c r="AZ94" s="64">
        <f>ROUND(AZ95,2)</f>
        <v>0</v>
      </c>
      <c r="BA94" s="64">
        <f>ROUND(BA95,2)</f>
        <v>0</v>
      </c>
      <c r="BB94" s="64">
        <f>ROUND(BB95,2)</f>
        <v>0</v>
      </c>
      <c r="BC94" s="64">
        <f>ROUND(BC95,2)</f>
        <v>0</v>
      </c>
      <c r="BD94" s="66">
        <f>ROUND(BD95,2)</f>
        <v>0</v>
      </c>
      <c r="BS94" s="67" t="s">
        <v>71</v>
      </c>
      <c r="BT94" s="67" t="s">
        <v>72</v>
      </c>
      <c r="BU94" s="68" t="s">
        <v>73</v>
      </c>
      <c r="BV94" s="67" t="s">
        <v>74</v>
      </c>
      <c r="BW94" s="67" t="s">
        <v>4</v>
      </c>
      <c r="BX94" s="67" t="s">
        <v>75</v>
      </c>
      <c r="CL94" s="67" t="s">
        <v>1</v>
      </c>
    </row>
    <row r="95" spans="1:91" s="6" customFormat="1" ht="37.5" customHeight="1">
      <c r="A95" s="69" t="s">
        <v>76</v>
      </c>
      <c r="B95" s="70"/>
      <c r="C95" s="71"/>
      <c r="D95" s="198" t="s">
        <v>77</v>
      </c>
      <c r="E95" s="198"/>
      <c r="F95" s="198"/>
      <c r="G95" s="198"/>
      <c r="H95" s="198"/>
      <c r="I95" s="72"/>
      <c r="J95" s="198" t="s">
        <v>15</v>
      </c>
      <c r="K95" s="198"/>
      <c r="L95" s="198"/>
      <c r="M95" s="198"/>
      <c r="N95" s="198"/>
      <c r="O95" s="198"/>
      <c r="P95" s="198"/>
      <c r="Q95" s="198"/>
      <c r="R95" s="198"/>
      <c r="S95" s="198"/>
      <c r="T95" s="198"/>
      <c r="U95" s="198"/>
      <c r="V95" s="198"/>
      <c r="W95" s="198"/>
      <c r="X95" s="198"/>
      <c r="Y95" s="198"/>
      <c r="Z95" s="198"/>
      <c r="AA95" s="198"/>
      <c r="AB95" s="198"/>
      <c r="AC95" s="198"/>
      <c r="AD95" s="198"/>
      <c r="AE95" s="198"/>
      <c r="AF95" s="198"/>
      <c r="AG95" s="196">
        <f>'1 - TRUTNOV - SOLNÁ HALA ...'!J30</f>
        <v>0</v>
      </c>
      <c r="AH95" s="197"/>
      <c r="AI95" s="197"/>
      <c r="AJ95" s="197"/>
      <c r="AK95" s="197"/>
      <c r="AL95" s="197"/>
      <c r="AM95" s="197"/>
      <c r="AN95" s="196">
        <f>SUM(AG95,AT95)</f>
        <v>0</v>
      </c>
      <c r="AO95" s="197"/>
      <c r="AP95" s="197"/>
      <c r="AQ95" s="73" t="s">
        <v>78</v>
      </c>
      <c r="AR95" s="70"/>
      <c r="AS95" s="74">
        <v>0</v>
      </c>
      <c r="AT95" s="75">
        <f>ROUND(SUM(AV95:AW95),2)</f>
        <v>0</v>
      </c>
      <c r="AU95" s="76">
        <f>'1 - TRUTNOV - SOLNÁ HALA ...'!P127</f>
        <v>458.92629600000004</v>
      </c>
      <c r="AV95" s="75">
        <f>'1 - TRUTNOV - SOLNÁ HALA ...'!J33</f>
        <v>0</v>
      </c>
      <c r="AW95" s="75">
        <f>'1 - TRUTNOV - SOLNÁ HALA ...'!J34</f>
        <v>0</v>
      </c>
      <c r="AX95" s="75">
        <f>'1 - TRUTNOV - SOLNÁ HALA ...'!J35</f>
        <v>0</v>
      </c>
      <c r="AY95" s="75">
        <f>'1 - TRUTNOV - SOLNÁ HALA ...'!J36</f>
        <v>0</v>
      </c>
      <c r="AZ95" s="75">
        <f>'1 - TRUTNOV - SOLNÁ HALA ...'!F33</f>
        <v>0</v>
      </c>
      <c r="BA95" s="75">
        <f>'1 - TRUTNOV - SOLNÁ HALA ...'!F34</f>
        <v>0</v>
      </c>
      <c r="BB95" s="75">
        <f>'1 - TRUTNOV - SOLNÁ HALA ...'!F35</f>
        <v>0</v>
      </c>
      <c r="BC95" s="75">
        <f>'1 - TRUTNOV - SOLNÁ HALA ...'!F36</f>
        <v>0</v>
      </c>
      <c r="BD95" s="77">
        <f>'1 - TRUTNOV - SOLNÁ HALA ...'!F37</f>
        <v>0</v>
      </c>
      <c r="BT95" s="78" t="s">
        <v>77</v>
      </c>
      <c r="BV95" s="78" t="s">
        <v>74</v>
      </c>
      <c r="BW95" s="78" t="s">
        <v>79</v>
      </c>
      <c r="BX95" s="78" t="s">
        <v>4</v>
      </c>
      <c r="CL95" s="78" t="s">
        <v>1</v>
      </c>
      <c r="CM95" s="78" t="s">
        <v>80</v>
      </c>
    </row>
    <row r="96" spans="1:91" s="1" customFormat="1" ht="30" customHeight="1">
      <c r="B96" s="27"/>
      <c r="AR96" s="27"/>
    </row>
    <row r="97" spans="2:44" s="1" customFormat="1" ht="6.9" customHeight="1"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27"/>
    </row>
  </sheetData>
  <mergeCells count="40">
    <mergeCell ref="K5:AJ5"/>
    <mergeCell ref="K6:AJ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AK31:AO31"/>
    <mergeCell ref="L31:P31"/>
    <mergeCell ref="W32:AE32"/>
    <mergeCell ref="AK32:AO32"/>
    <mergeCell ref="L32:P32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</mergeCells>
  <hyperlinks>
    <hyperlink ref="A95" location="'1 - TRUTNOV - SOLNÁ HALA ...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90"/>
  <sheetViews>
    <sheetView showGridLines="0" workbookViewId="0">
      <selection activeCell="E9" sqref="E9:H9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73" t="s">
        <v>5</v>
      </c>
      <c r="M2" s="174"/>
      <c r="N2" s="174"/>
      <c r="O2" s="174"/>
      <c r="P2" s="174"/>
      <c r="Q2" s="174"/>
      <c r="R2" s="174"/>
      <c r="S2" s="174"/>
      <c r="T2" s="174"/>
      <c r="U2" s="174"/>
      <c r="V2" s="174"/>
      <c r="AT2" s="15" t="s">
        <v>79</v>
      </c>
    </row>
    <row r="3" spans="2:46" ht="6.9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80</v>
      </c>
    </row>
    <row r="4" spans="2:46" ht="24.9" customHeight="1">
      <c r="B4" s="18"/>
      <c r="D4" s="19" t="s">
        <v>81</v>
      </c>
      <c r="L4" s="18"/>
      <c r="M4" s="79" t="s">
        <v>10</v>
      </c>
      <c r="AT4" s="15" t="s">
        <v>3</v>
      </c>
    </row>
    <row r="5" spans="2:46" ht="6.9" customHeight="1">
      <c r="B5" s="18"/>
      <c r="L5" s="18"/>
    </row>
    <row r="6" spans="2:46" ht="12" customHeight="1">
      <c r="B6" s="18"/>
      <c r="D6" s="24" t="s">
        <v>14</v>
      </c>
      <c r="L6" s="18"/>
    </row>
    <row r="7" spans="2:46" ht="26.25" customHeight="1">
      <c r="B7" s="18"/>
      <c r="E7" s="208" t="str">
        <f>'Rekapitulace stavby'!K6</f>
        <v>Výměna střešní krytiny a nová podkladová prkna nad solnou halou č. 2</v>
      </c>
      <c r="F7" s="209"/>
      <c r="G7" s="209"/>
      <c r="H7" s="209"/>
      <c r="L7" s="18"/>
    </row>
    <row r="8" spans="2:46" s="1" customFormat="1" ht="12" customHeight="1">
      <c r="B8" s="27"/>
      <c r="D8" s="24" t="s">
        <v>82</v>
      </c>
      <c r="L8" s="27"/>
    </row>
    <row r="9" spans="2:46" s="1" customFormat="1" ht="30" customHeight="1">
      <c r="B9" s="27"/>
      <c r="E9" s="180" t="s">
        <v>297</v>
      </c>
      <c r="F9" s="207"/>
      <c r="G9" s="207"/>
      <c r="H9" s="207"/>
      <c r="L9" s="27"/>
    </row>
    <row r="10" spans="2:46" s="1" customFormat="1">
      <c r="B10" s="27"/>
      <c r="L10" s="27"/>
    </row>
    <row r="11" spans="2:46" s="1" customFormat="1" ht="12" customHeight="1">
      <c r="B11" s="27"/>
      <c r="D11" s="24" t="s">
        <v>16</v>
      </c>
      <c r="F11" s="22" t="s">
        <v>1</v>
      </c>
      <c r="I11" s="24" t="s">
        <v>17</v>
      </c>
      <c r="J11" s="22" t="s">
        <v>1</v>
      </c>
      <c r="L11" s="27"/>
    </row>
    <row r="12" spans="2:46" s="1" customFormat="1" ht="12" customHeight="1">
      <c r="B12" s="27"/>
      <c r="D12" s="24" t="s">
        <v>18</v>
      </c>
      <c r="F12" s="22" t="s">
        <v>19</v>
      </c>
      <c r="I12" s="24" t="s">
        <v>20</v>
      </c>
      <c r="J12" s="47" t="str">
        <f>'Rekapitulace stavby'!AN8</f>
        <v>18. 11. 2025</v>
      </c>
      <c r="L12" s="27"/>
    </row>
    <row r="13" spans="2:46" s="1" customFormat="1" ht="10.95" customHeight="1">
      <c r="B13" s="27"/>
      <c r="L13" s="27"/>
    </row>
    <row r="14" spans="2:46" s="1" customFormat="1" ht="12" customHeight="1">
      <c r="B14" s="27"/>
      <c r="D14" s="24" t="s">
        <v>22</v>
      </c>
      <c r="I14" s="24" t="s">
        <v>23</v>
      </c>
      <c r="J14" s="22" t="s">
        <v>1</v>
      </c>
      <c r="L14" s="27"/>
    </row>
    <row r="15" spans="2:46" s="1" customFormat="1" ht="18" customHeight="1">
      <c r="B15" s="27"/>
      <c r="E15" s="22" t="s">
        <v>24</v>
      </c>
      <c r="I15" s="24" t="s">
        <v>25</v>
      </c>
      <c r="J15" s="22" t="s">
        <v>1</v>
      </c>
      <c r="L15" s="27"/>
    </row>
    <row r="16" spans="2:46" s="1" customFormat="1" ht="6.9" customHeight="1">
      <c r="B16" s="27"/>
      <c r="L16" s="27"/>
    </row>
    <row r="17" spans="2:12" s="1" customFormat="1" ht="12" customHeight="1">
      <c r="B17" s="27"/>
      <c r="D17" s="24" t="s">
        <v>26</v>
      </c>
      <c r="I17" s="24" t="s">
        <v>23</v>
      </c>
      <c r="J17" s="22" t="str">
        <f>'Rekapitulace stavby'!AN13</f>
        <v/>
      </c>
      <c r="L17" s="27"/>
    </row>
    <row r="18" spans="2:12" s="1" customFormat="1" ht="18" customHeight="1">
      <c r="B18" s="27"/>
      <c r="E18" s="201" t="str">
        <f>'Rekapitulace stavby'!E14</f>
        <v xml:space="preserve"> </v>
      </c>
      <c r="F18" s="201"/>
      <c r="G18" s="201"/>
      <c r="H18" s="201"/>
      <c r="I18" s="24" t="s">
        <v>25</v>
      </c>
      <c r="J18" s="22" t="str">
        <f>'Rekapitulace stavby'!AN14</f>
        <v/>
      </c>
      <c r="L18" s="27"/>
    </row>
    <row r="19" spans="2:12" s="1" customFormat="1" ht="6.9" customHeight="1">
      <c r="B19" s="27"/>
      <c r="L19" s="27"/>
    </row>
    <row r="20" spans="2:12" s="1" customFormat="1" ht="12" customHeight="1">
      <c r="B20" s="27"/>
      <c r="D20" s="24" t="s">
        <v>28</v>
      </c>
      <c r="I20" s="24" t="s">
        <v>23</v>
      </c>
      <c r="J20" s="22" t="str">
        <f>IF('Rekapitulace stavby'!AN16="","",'Rekapitulace stavby'!AN16)</f>
        <v/>
      </c>
      <c r="L20" s="27"/>
    </row>
    <row r="21" spans="2:12" s="1" customFormat="1" ht="18" customHeight="1">
      <c r="B21" s="27"/>
      <c r="E21" s="22" t="str">
        <f>IF('Rekapitulace stavby'!E17="","",'Rekapitulace stavby'!E17)</f>
        <v xml:space="preserve"> </v>
      </c>
      <c r="I21" s="24" t="s">
        <v>25</v>
      </c>
      <c r="J21" s="22" t="str">
        <f>IF('Rekapitulace stavby'!AN17="","",'Rekapitulace stavby'!AN17)</f>
        <v/>
      </c>
      <c r="L21" s="27"/>
    </row>
    <row r="22" spans="2:12" s="1" customFormat="1" ht="6.9" customHeight="1">
      <c r="B22" s="27"/>
      <c r="L22" s="27"/>
    </row>
    <row r="23" spans="2:12" s="1" customFormat="1" ht="12" customHeight="1">
      <c r="B23" s="27"/>
      <c r="D23" s="24" t="s">
        <v>30</v>
      </c>
      <c r="I23" s="24" t="s">
        <v>23</v>
      </c>
      <c r="J23" s="22" t="str">
        <f>IF('Rekapitulace stavby'!AN19="","",'Rekapitulace stavby'!AN19)</f>
        <v/>
      </c>
      <c r="L23" s="27"/>
    </row>
    <row r="24" spans="2:12" s="1" customFormat="1" ht="18" customHeight="1">
      <c r="B24" s="27"/>
      <c r="E24" s="22" t="str">
        <f>IF('Rekapitulace stavby'!E20="","",'Rekapitulace stavby'!E20)</f>
        <v xml:space="preserve"> </v>
      </c>
      <c r="I24" s="24" t="s">
        <v>25</v>
      </c>
      <c r="J24" s="22" t="str">
        <f>IF('Rekapitulace stavby'!AN20="","",'Rekapitulace stavby'!AN20)</f>
        <v/>
      </c>
      <c r="L24" s="27"/>
    </row>
    <row r="25" spans="2:12" s="1" customFormat="1" ht="6.9" customHeight="1">
      <c r="B25" s="27"/>
      <c r="L25" s="27"/>
    </row>
    <row r="26" spans="2:12" s="1" customFormat="1" ht="12" customHeight="1">
      <c r="B26" s="27"/>
      <c r="D26" s="24" t="s">
        <v>31</v>
      </c>
      <c r="L26" s="27"/>
    </row>
    <row r="27" spans="2:12" s="7" customFormat="1" ht="16.5" customHeight="1">
      <c r="B27" s="80"/>
      <c r="E27" s="203" t="s">
        <v>1</v>
      </c>
      <c r="F27" s="203"/>
      <c r="G27" s="203"/>
      <c r="H27" s="203"/>
      <c r="L27" s="80"/>
    </row>
    <row r="28" spans="2:12" s="1" customFormat="1" ht="6.9" customHeight="1">
      <c r="B28" s="27"/>
      <c r="L28" s="27"/>
    </row>
    <row r="29" spans="2:12" s="1" customFormat="1" ht="6.9" customHeight="1">
      <c r="B29" s="27"/>
      <c r="D29" s="48"/>
      <c r="E29" s="48"/>
      <c r="F29" s="48"/>
      <c r="G29" s="48"/>
      <c r="H29" s="48"/>
      <c r="I29" s="48"/>
      <c r="J29" s="48"/>
      <c r="K29" s="48"/>
      <c r="L29" s="27"/>
    </row>
    <row r="30" spans="2:12" s="1" customFormat="1" ht="25.35" customHeight="1">
      <c r="B30" s="27"/>
      <c r="D30" s="81" t="s">
        <v>32</v>
      </c>
      <c r="J30" s="61">
        <f>ROUND(J127, 2)</f>
        <v>0</v>
      </c>
      <c r="L30" s="27"/>
    </row>
    <row r="31" spans="2:12" s="1" customFormat="1" ht="6.9" customHeight="1">
      <c r="B31" s="27"/>
      <c r="D31" s="48"/>
      <c r="E31" s="48"/>
      <c r="F31" s="48"/>
      <c r="G31" s="48"/>
      <c r="H31" s="48"/>
      <c r="I31" s="48"/>
      <c r="J31" s="48"/>
      <c r="K31" s="48"/>
      <c r="L31" s="27"/>
    </row>
    <row r="32" spans="2:12" s="1" customFormat="1" ht="14.4" customHeight="1">
      <c r="B32" s="27"/>
      <c r="F32" s="30" t="s">
        <v>34</v>
      </c>
      <c r="I32" s="30" t="s">
        <v>33</v>
      </c>
      <c r="J32" s="30" t="s">
        <v>35</v>
      </c>
      <c r="L32" s="27"/>
    </row>
    <row r="33" spans="2:12" s="1" customFormat="1" ht="14.4" customHeight="1">
      <c r="B33" s="27"/>
      <c r="D33" s="50" t="s">
        <v>36</v>
      </c>
      <c r="E33" s="24" t="s">
        <v>37</v>
      </c>
      <c r="F33" s="82">
        <f>ROUND((SUM(BE127:BE189)),  2)</f>
        <v>0</v>
      </c>
      <c r="I33" s="83">
        <v>0.21</v>
      </c>
      <c r="J33" s="82">
        <f>ROUND(((SUM(BE127:BE189))*I33),  2)</f>
        <v>0</v>
      </c>
      <c r="L33" s="27"/>
    </row>
    <row r="34" spans="2:12" s="1" customFormat="1" ht="14.4" customHeight="1">
      <c r="B34" s="27"/>
      <c r="E34" s="24" t="s">
        <v>38</v>
      </c>
      <c r="F34" s="82">
        <f>ROUND((SUM(BF127:BF189)),  2)</f>
        <v>0</v>
      </c>
      <c r="I34" s="83">
        <v>0.12</v>
      </c>
      <c r="J34" s="82">
        <f>ROUND(((SUM(BF127:BF189))*I34),  2)</f>
        <v>0</v>
      </c>
      <c r="L34" s="27"/>
    </row>
    <row r="35" spans="2:12" s="1" customFormat="1" ht="14.4" hidden="1" customHeight="1">
      <c r="B35" s="27"/>
      <c r="E35" s="24" t="s">
        <v>39</v>
      </c>
      <c r="F35" s="82">
        <f>ROUND((SUM(BG127:BG189)),  2)</f>
        <v>0</v>
      </c>
      <c r="I35" s="83">
        <v>0.21</v>
      </c>
      <c r="J35" s="82">
        <f>0</f>
        <v>0</v>
      </c>
      <c r="L35" s="27"/>
    </row>
    <row r="36" spans="2:12" s="1" customFormat="1" ht="14.4" hidden="1" customHeight="1">
      <c r="B36" s="27"/>
      <c r="E36" s="24" t="s">
        <v>40</v>
      </c>
      <c r="F36" s="82">
        <f>ROUND((SUM(BH127:BH189)),  2)</f>
        <v>0</v>
      </c>
      <c r="I36" s="83">
        <v>0.12</v>
      </c>
      <c r="J36" s="82">
        <f>0</f>
        <v>0</v>
      </c>
      <c r="L36" s="27"/>
    </row>
    <row r="37" spans="2:12" s="1" customFormat="1" ht="14.4" hidden="1" customHeight="1">
      <c r="B37" s="27"/>
      <c r="E37" s="24" t="s">
        <v>41</v>
      </c>
      <c r="F37" s="82">
        <f>ROUND((SUM(BI127:BI189)),  2)</f>
        <v>0</v>
      </c>
      <c r="I37" s="83">
        <v>0</v>
      </c>
      <c r="J37" s="82">
        <f>0</f>
        <v>0</v>
      </c>
      <c r="L37" s="27"/>
    </row>
    <row r="38" spans="2:12" s="1" customFormat="1" ht="6.9" customHeight="1">
      <c r="B38" s="27"/>
      <c r="L38" s="27"/>
    </row>
    <row r="39" spans="2:12" s="1" customFormat="1" ht="25.35" customHeight="1">
      <c r="B39" s="27"/>
      <c r="C39" s="84"/>
      <c r="D39" s="85" t="s">
        <v>42</v>
      </c>
      <c r="E39" s="52"/>
      <c r="F39" s="52"/>
      <c r="G39" s="86" t="s">
        <v>43</v>
      </c>
      <c r="H39" s="87" t="s">
        <v>44</v>
      </c>
      <c r="I39" s="52"/>
      <c r="J39" s="88">
        <f>SUM(J30:J37)</f>
        <v>0</v>
      </c>
      <c r="K39" s="89"/>
      <c r="L39" s="27"/>
    </row>
    <row r="40" spans="2:12" s="1" customFormat="1" ht="14.4" customHeight="1">
      <c r="B40" s="27"/>
      <c r="L40" s="27"/>
    </row>
    <row r="41" spans="2:12" ht="14.4" customHeight="1">
      <c r="B41" s="18"/>
      <c r="L41" s="18"/>
    </row>
    <row r="42" spans="2:12" ht="14.4" customHeight="1">
      <c r="B42" s="18"/>
      <c r="L42" s="18"/>
    </row>
    <row r="43" spans="2:12" ht="14.4" customHeight="1">
      <c r="B43" s="18"/>
      <c r="L43" s="18"/>
    </row>
    <row r="44" spans="2:12" ht="14.4" customHeight="1">
      <c r="B44" s="18"/>
      <c r="L44" s="18"/>
    </row>
    <row r="45" spans="2:12" ht="14.4" customHeight="1">
      <c r="B45" s="18"/>
      <c r="L45" s="18"/>
    </row>
    <row r="46" spans="2:12" ht="14.4" customHeight="1">
      <c r="B46" s="18"/>
      <c r="L46" s="18"/>
    </row>
    <row r="47" spans="2:12" ht="14.4" customHeight="1">
      <c r="B47" s="18"/>
      <c r="L47" s="18"/>
    </row>
    <row r="48" spans="2:12" ht="14.4" customHeight="1">
      <c r="B48" s="18"/>
      <c r="L48" s="18"/>
    </row>
    <row r="49" spans="2:12" ht="14.4" customHeight="1">
      <c r="B49" s="18"/>
      <c r="L49" s="18"/>
    </row>
    <row r="50" spans="2:12" s="1" customFormat="1" ht="14.4" customHeight="1">
      <c r="B50" s="27"/>
      <c r="D50" s="36" t="s">
        <v>45</v>
      </c>
      <c r="E50" s="37"/>
      <c r="F50" s="37"/>
      <c r="G50" s="36" t="s">
        <v>46</v>
      </c>
      <c r="H50" s="37"/>
      <c r="I50" s="37"/>
      <c r="J50" s="37"/>
      <c r="K50" s="37"/>
      <c r="L50" s="27"/>
    </row>
    <row r="51" spans="2:12">
      <c r="B51" s="18"/>
      <c r="L51" s="18"/>
    </row>
    <row r="52" spans="2:12">
      <c r="B52" s="18"/>
      <c r="L52" s="18"/>
    </row>
    <row r="53" spans="2:12">
      <c r="B53" s="18"/>
      <c r="L53" s="18"/>
    </row>
    <row r="54" spans="2:12">
      <c r="B54" s="18"/>
      <c r="L54" s="18"/>
    </row>
    <row r="55" spans="2:12">
      <c r="B55" s="18"/>
      <c r="L55" s="18"/>
    </row>
    <row r="56" spans="2:12">
      <c r="B56" s="18"/>
      <c r="L56" s="18"/>
    </row>
    <row r="57" spans="2:12">
      <c r="B57" s="18"/>
      <c r="L57" s="18"/>
    </row>
    <row r="58" spans="2:12">
      <c r="B58" s="18"/>
      <c r="L58" s="18"/>
    </row>
    <row r="59" spans="2:12">
      <c r="B59" s="18"/>
      <c r="L59" s="18"/>
    </row>
    <row r="60" spans="2:12">
      <c r="B60" s="18"/>
      <c r="L60" s="18"/>
    </row>
    <row r="61" spans="2:12" s="1" customFormat="1" ht="13.2">
      <c r="B61" s="27"/>
      <c r="D61" s="38" t="s">
        <v>47</v>
      </c>
      <c r="E61" s="29"/>
      <c r="F61" s="90" t="s">
        <v>48</v>
      </c>
      <c r="G61" s="38" t="s">
        <v>47</v>
      </c>
      <c r="H61" s="29"/>
      <c r="I61" s="29"/>
      <c r="J61" s="91" t="s">
        <v>48</v>
      </c>
      <c r="K61" s="29"/>
      <c r="L61" s="27"/>
    </row>
    <row r="62" spans="2:12">
      <c r="B62" s="18"/>
      <c r="L62" s="18"/>
    </row>
    <row r="63" spans="2:12">
      <c r="B63" s="18"/>
      <c r="L63" s="18"/>
    </row>
    <row r="64" spans="2:12">
      <c r="B64" s="18"/>
      <c r="L64" s="18"/>
    </row>
    <row r="65" spans="2:12" s="1" customFormat="1" ht="13.2">
      <c r="B65" s="27"/>
      <c r="D65" s="36" t="s">
        <v>49</v>
      </c>
      <c r="E65" s="37"/>
      <c r="F65" s="37"/>
      <c r="G65" s="36" t="s">
        <v>50</v>
      </c>
      <c r="H65" s="37"/>
      <c r="I65" s="37"/>
      <c r="J65" s="37"/>
      <c r="K65" s="37"/>
      <c r="L65" s="27"/>
    </row>
    <row r="66" spans="2:12">
      <c r="B66" s="18"/>
      <c r="L66" s="18"/>
    </row>
    <row r="67" spans="2:12">
      <c r="B67" s="18"/>
      <c r="L67" s="18"/>
    </row>
    <row r="68" spans="2:12">
      <c r="B68" s="18"/>
      <c r="L68" s="18"/>
    </row>
    <row r="69" spans="2:12">
      <c r="B69" s="18"/>
      <c r="L69" s="18"/>
    </row>
    <row r="70" spans="2:12">
      <c r="B70" s="18"/>
      <c r="L70" s="18"/>
    </row>
    <row r="71" spans="2:12">
      <c r="B71" s="18"/>
      <c r="L71" s="18"/>
    </row>
    <row r="72" spans="2:12">
      <c r="B72" s="18"/>
      <c r="L72" s="18"/>
    </row>
    <row r="73" spans="2:12">
      <c r="B73" s="18"/>
      <c r="L73" s="18"/>
    </row>
    <row r="74" spans="2:12">
      <c r="B74" s="18"/>
      <c r="L74" s="18"/>
    </row>
    <row r="75" spans="2:12">
      <c r="B75" s="18"/>
      <c r="L75" s="18"/>
    </row>
    <row r="76" spans="2:12" s="1" customFormat="1" ht="13.2">
      <c r="B76" s="27"/>
      <c r="D76" s="38" t="s">
        <v>47</v>
      </c>
      <c r="E76" s="29"/>
      <c r="F76" s="90" t="s">
        <v>48</v>
      </c>
      <c r="G76" s="38" t="s">
        <v>47</v>
      </c>
      <c r="H76" s="29"/>
      <c r="I76" s="29"/>
      <c r="J76" s="91" t="s">
        <v>48</v>
      </c>
      <c r="K76" s="29"/>
      <c r="L76" s="27"/>
    </row>
    <row r="77" spans="2:12" s="1" customFormat="1" ht="14.4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7"/>
    </row>
    <row r="81" spans="2:47" s="1" customFormat="1" ht="6.9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7"/>
    </row>
    <row r="82" spans="2:47" s="1" customFormat="1" ht="24.9" customHeight="1">
      <c r="B82" s="27"/>
      <c r="C82" s="19" t="s">
        <v>83</v>
      </c>
      <c r="L82" s="27"/>
    </row>
    <row r="83" spans="2:47" s="1" customFormat="1" ht="6.9" customHeight="1">
      <c r="B83" s="27"/>
      <c r="L83" s="27"/>
    </row>
    <row r="84" spans="2:47" s="1" customFormat="1" ht="12" customHeight="1">
      <c r="B84" s="27"/>
      <c r="C84" s="24" t="s">
        <v>14</v>
      </c>
      <c r="L84" s="27"/>
    </row>
    <row r="85" spans="2:47" s="1" customFormat="1" ht="26.25" customHeight="1">
      <c r="B85" s="27"/>
      <c r="E85" s="208" t="str">
        <f>E7</f>
        <v>Výměna střešní krytiny a nová podkladová prkna nad solnou halou č. 2</v>
      </c>
      <c r="F85" s="209"/>
      <c r="G85" s="209"/>
      <c r="H85" s="209"/>
      <c r="L85" s="27"/>
    </row>
    <row r="86" spans="2:47" s="1" customFormat="1" ht="12" customHeight="1">
      <c r="B86" s="27"/>
      <c r="C86" s="24" t="s">
        <v>82</v>
      </c>
      <c r="L86" s="27"/>
    </row>
    <row r="87" spans="2:47" s="1" customFormat="1" ht="30" customHeight="1">
      <c r="B87" s="27"/>
      <c r="E87" s="180" t="str">
        <f>E9</f>
        <v>Výměna střešní krytiny a nová podkladová prkna nad solnou halou č. 2</v>
      </c>
      <c r="F87" s="207"/>
      <c r="G87" s="207"/>
      <c r="H87" s="207"/>
      <c r="L87" s="27"/>
    </row>
    <row r="88" spans="2:47" s="1" customFormat="1" ht="6.9" customHeight="1">
      <c r="B88" s="27"/>
      <c r="L88" s="27"/>
    </row>
    <row r="89" spans="2:47" s="1" customFormat="1" ht="12" customHeight="1">
      <c r="B89" s="27"/>
      <c r="C89" s="24" t="s">
        <v>18</v>
      </c>
      <c r="F89" s="22" t="str">
        <f>F12</f>
        <v>TRUTNOV</v>
      </c>
      <c r="I89" s="24" t="s">
        <v>20</v>
      </c>
      <c r="J89" s="47" t="str">
        <f>IF(J12="","",J12)</f>
        <v>18. 11. 2025</v>
      </c>
      <c r="L89" s="27"/>
    </row>
    <row r="90" spans="2:47" s="1" customFormat="1" ht="6.9" customHeight="1">
      <c r="B90" s="27"/>
      <c r="L90" s="27"/>
    </row>
    <row r="91" spans="2:47" s="1" customFormat="1" ht="15.15" customHeight="1">
      <c r="B91" s="27"/>
      <c r="C91" s="24" t="s">
        <v>22</v>
      </c>
      <c r="F91" s="22" t="str">
        <f>E15</f>
        <v>ÚDRŽBA SILNIC KRÁLOVÉHRADECKÉHO KRAJE a.s.</v>
      </c>
      <c r="I91" s="24" t="s">
        <v>28</v>
      </c>
      <c r="J91" s="25" t="str">
        <f>E21</f>
        <v xml:space="preserve"> </v>
      </c>
      <c r="L91" s="27"/>
    </row>
    <row r="92" spans="2:47" s="1" customFormat="1" ht="15.15" customHeight="1">
      <c r="B92" s="27"/>
      <c r="C92" s="24" t="s">
        <v>26</v>
      </c>
      <c r="F92" s="22" t="str">
        <f>IF(E18="","",E18)</f>
        <v xml:space="preserve"> </v>
      </c>
      <c r="I92" s="24" t="s">
        <v>30</v>
      </c>
      <c r="J92" s="25" t="str">
        <f>E24</f>
        <v xml:space="preserve"> </v>
      </c>
      <c r="L92" s="27"/>
    </row>
    <row r="93" spans="2:47" s="1" customFormat="1" ht="10.35" customHeight="1">
      <c r="B93" s="27"/>
      <c r="L93" s="27"/>
    </row>
    <row r="94" spans="2:47" s="1" customFormat="1" ht="29.25" customHeight="1">
      <c r="B94" s="27"/>
      <c r="C94" s="92" t="s">
        <v>84</v>
      </c>
      <c r="D94" s="84"/>
      <c r="E94" s="84"/>
      <c r="F94" s="84"/>
      <c r="G94" s="84"/>
      <c r="H94" s="84"/>
      <c r="I94" s="84"/>
      <c r="J94" s="93" t="s">
        <v>85</v>
      </c>
      <c r="K94" s="84"/>
      <c r="L94" s="27"/>
    </row>
    <row r="95" spans="2:47" s="1" customFormat="1" ht="10.35" customHeight="1">
      <c r="B95" s="27"/>
      <c r="L95" s="27"/>
    </row>
    <row r="96" spans="2:47" s="1" customFormat="1" ht="22.95" customHeight="1">
      <c r="B96" s="27"/>
      <c r="C96" s="94" t="s">
        <v>86</v>
      </c>
      <c r="J96" s="61">
        <f>J127</f>
        <v>0</v>
      </c>
      <c r="L96" s="27"/>
      <c r="AU96" s="15" t="s">
        <v>87</v>
      </c>
    </row>
    <row r="97" spans="2:12" s="8" customFormat="1" ht="24.9" customHeight="1">
      <c r="B97" s="95"/>
      <c r="D97" s="96" t="s">
        <v>88</v>
      </c>
      <c r="E97" s="97"/>
      <c r="F97" s="97"/>
      <c r="G97" s="97"/>
      <c r="H97" s="97"/>
      <c r="I97" s="97"/>
      <c r="J97" s="98">
        <f>J128</f>
        <v>0</v>
      </c>
      <c r="L97" s="95"/>
    </row>
    <row r="98" spans="2:12" s="9" customFormat="1" ht="19.95" customHeight="1">
      <c r="B98" s="99"/>
      <c r="D98" s="100" t="s">
        <v>89</v>
      </c>
      <c r="E98" s="101"/>
      <c r="F98" s="101"/>
      <c r="G98" s="101"/>
      <c r="H98" s="101"/>
      <c r="I98" s="101"/>
      <c r="J98" s="102">
        <f>J129</f>
        <v>0</v>
      </c>
      <c r="L98" s="99"/>
    </row>
    <row r="99" spans="2:12" s="8" customFormat="1" ht="24.9" customHeight="1">
      <c r="B99" s="95"/>
      <c r="D99" s="96" t="s">
        <v>90</v>
      </c>
      <c r="E99" s="97"/>
      <c r="F99" s="97"/>
      <c r="G99" s="97"/>
      <c r="H99" s="97"/>
      <c r="I99" s="97"/>
      <c r="J99" s="98">
        <f>J139</f>
        <v>0</v>
      </c>
      <c r="L99" s="95"/>
    </row>
    <row r="100" spans="2:12" s="9" customFormat="1" ht="19.95" customHeight="1">
      <c r="B100" s="99"/>
      <c r="D100" s="100" t="s">
        <v>91</v>
      </c>
      <c r="E100" s="101"/>
      <c r="F100" s="101"/>
      <c r="G100" s="101"/>
      <c r="H100" s="101"/>
      <c r="I100" s="101"/>
      <c r="J100" s="102">
        <f>J140</f>
        <v>0</v>
      </c>
      <c r="L100" s="99"/>
    </row>
    <row r="101" spans="2:12" s="9" customFormat="1" ht="19.95" customHeight="1">
      <c r="B101" s="99"/>
      <c r="D101" s="100" t="s">
        <v>92</v>
      </c>
      <c r="E101" s="101"/>
      <c r="F101" s="101"/>
      <c r="G101" s="101"/>
      <c r="H101" s="101"/>
      <c r="I101" s="101"/>
      <c r="J101" s="102">
        <f>J148</f>
        <v>0</v>
      </c>
      <c r="L101" s="99"/>
    </row>
    <row r="102" spans="2:12" s="9" customFormat="1" ht="19.95" customHeight="1">
      <c r="B102" s="99"/>
      <c r="D102" s="100" t="s">
        <v>93</v>
      </c>
      <c r="E102" s="101"/>
      <c r="F102" s="101"/>
      <c r="G102" s="101"/>
      <c r="H102" s="101"/>
      <c r="I102" s="101"/>
      <c r="J102" s="102">
        <f>J160</f>
        <v>0</v>
      </c>
      <c r="L102" s="99"/>
    </row>
    <row r="103" spans="2:12" s="9" customFormat="1" ht="19.95" customHeight="1">
      <c r="B103" s="99"/>
      <c r="D103" s="100" t="s">
        <v>94</v>
      </c>
      <c r="E103" s="101"/>
      <c r="F103" s="101"/>
      <c r="G103" s="101"/>
      <c r="H103" s="101"/>
      <c r="I103" s="101"/>
      <c r="J103" s="102">
        <f>J178</f>
        <v>0</v>
      </c>
      <c r="L103" s="99"/>
    </row>
    <row r="104" spans="2:12" s="8" customFormat="1" ht="24.9" customHeight="1">
      <c r="B104" s="95"/>
      <c r="D104" s="96" t="s">
        <v>95</v>
      </c>
      <c r="E104" s="97"/>
      <c r="F104" s="97"/>
      <c r="G104" s="97"/>
      <c r="H104" s="97"/>
      <c r="I104" s="97"/>
      <c r="J104" s="98">
        <f>J180</f>
        <v>0</v>
      </c>
      <c r="L104" s="95"/>
    </row>
    <row r="105" spans="2:12" s="9" customFormat="1" ht="19.95" customHeight="1">
      <c r="B105" s="99"/>
      <c r="D105" s="100" t="s">
        <v>96</v>
      </c>
      <c r="E105" s="101"/>
      <c r="F105" s="101"/>
      <c r="G105" s="101"/>
      <c r="H105" s="101"/>
      <c r="I105" s="101"/>
      <c r="J105" s="102">
        <f>J181</f>
        <v>0</v>
      </c>
      <c r="L105" s="99"/>
    </row>
    <row r="106" spans="2:12" s="8" customFormat="1" ht="24.9" customHeight="1">
      <c r="B106" s="95"/>
      <c r="D106" s="96" t="s">
        <v>97</v>
      </c>
      <c r="E106" s="97"/>
      <c r="F106" s="97"/>
      <c r="G106" s="97"/>
      <c r="H106" s="97"/>
      <c r="I106" s="97"/>
      <c r="J106" s="98">
        <f>J187</f>
        <v>0</v>
      </c>
      <c r="L106" s="95"/>
    </row>
    <row r="107" spans="2:12" s="9" customFormat="1" ht="19.95" customHeight="1">
      <c r="B107" s="99"/>
      <c r="D107" s="100" t="s">
        <v>98</v>
      </c>
      <c r="E107" s="101"/>
      <c r="F107" s="101"/>
      <c r="G107" s="101"/>
      <c r="H107" s="101"/>
      <c r="I107" s="101"/>
      <c r="J107" s="102">
        <f>J188</f>
        <v>0</v>
      </c>
      <c r="L107" s="99"/>
    </row>
    <row r="108" spans="2:12" s="1" customFormat="1" ht="21.75" customHeight="1">
      <c r="B108" s="27"/>
      <c r="L108" s="27"/>
    </row>
    <row r="109" spans="2:12" s="1" customFormat="1" ht="6.9" customHeight="1"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27"/>
    </row>
    <row r="113" spans="2:63" s="1" customFormat="1" ht="6.9" customHeight="1">
      <c r="B113" s="41"/>
      <c r="C113" s="42"/>
      <c r="D113" s="42"/>
      <c r="E113" s="42"/>
      <c r="F113" s="42"/>
      <c r="G113" s="42"/>
      <c r="H113" s="42"/>
      <c r="I113" s="42"/>
      <c r="J113" s="42"/>
      <c r="K113" s="42"/>
      <c r="L113" s="27"/>
    </row>
    <row r="114" spans="2:63" s="1" customFormat="1" ht="24.9" customHeight="1">
      <c r="B114" s="27"/>
      <c r="C114" s="19" t="s">
        <v>99</v>
      </c>
      <c r="L114" s="27"/>
    </row>
    <row r="115" spans="2:63" s="1" customFormat="1" ht="6.9" customHeight="1">
      <c r="B115" s="27"/>
      <c r="L115" s="27"/>
    </row>
    <row r="116" spans="2:63" s="1" customFormat="1" ht="12" customHeight="1">
      <c r="B116" s="27"/>
      <c r="C116" s="24" t="s">
        <v>14</v>
      </c>
      <c r="L116" s="27"/>
    </row>
    <row r="117" spans="2:63" s="1" customFormat="1" ht="26.25" customHeight="1">
      <c r="B117" s="27"/>
      <c r="E117" s="208" t="str">
        <f>E7</f>
        <v>Výměna střešní krytiny a nová podkladová prkna nad solnou halou č. 2</v>
      </c>
      <c r="F117" s="209"/>
      <c r="G117" s="209"/>
      <c r="H117" s="209"/>
      <c r="L117" s="27"/>
    </row>
    <row r="118" spans="2:63" s="1" customFormat="1" ht="12" customHeight="1">
      <c r="B118" s="27"/>
      <c r="C118" s="24" t="s">
        <v>82</v>
      </c>
      <c r="L118" s="27"/>
    </row>
    <row r="119" spans="2:63" s="1" customFormat="1" ht="30" customHeight="1">
      <c r="B119" s="27"/>
      <c r="E119" s="180" t="str">
        <f>E9</f>
        <v>Výměna střešní krytiny a nová podkladová prkna nad solnou halou č. 2</v>
      </c>
      <c r="F119" s="207"/>
      <c r="G119" s="207"/>
      <c r="H119" s="207"/>
      <c r="L119" s="27"/>
    </row>
    <row r="120" spans="2:63" s="1" customFormat="1" ht="6.9" customHeight="1">
      <c r="B120" s="27"/>
      <c r="L120" s="27"/>
    </row>
    <row r="121" spans="2:63" s="1" customFormat="1" ht="12" customHeight="1">
      <c r="B121" s="27"/>
      <c r="C121" s="24" t="s">
        <v>18</v>
      </c>
      <c r="F121" s="22" t="str">
        <f>F12</f>
        <v>TRUTNOV</v>
      </c>
      <c r="I121" s="24" t="s">
        <v>20</v>
      </c>
      <c r="J121" s="47" t="str">
        <f>IF(J12="","",J12)</f>
        <v>18. 11. 2025</v>
      </c>
      <c r="L121" s="27"/>
    </row>
    <row r="122" spans="2:63" s="1" customFormat="1" ht="6.9" customHeight="1">
      <c r="B122" s="27"/>
      <c r="L122" s="27"/>
    </row>
    <row r="123" spans="2:63" s="1" customFormat="1" ht="15.15" customHeight="1">
      <c r="B123" s="27"/>
      <c r="C123" s="24" t="s">
        <v>22</v>
      </c>
      <c r="F123" s="22" t="str">
        <f>E15</f>
        <v>ÚDRŽBA SILNIC KRÁLOVÉHRADECKÉHO KRAJE a.s.</v>
      </c>
      <c r="I123" s="24" t="s">
        <v>28</v>
      </c>
      <c r="J123" s="25" t="str">
        <f>E21</f>
        <v xml:space="preserve"> </v>
      </c>
      <c r="L123" s="27"/>
    </row>
    <row r="124" spans="2:63" s="1" customFormat="1" ht="15.15" customHeight="1">
      <c r="B124" s="27"/>
      <c r="C124" s="24" t="s">
        <v>26</v>
      </c>
      <c r="F124" s="22" t="str">
        <f>IF(E18="","",E18)</f>
        <v xml:space="preserve"> </v>
      </c>
      <c r="I124" s="24" t="s">
        <v>30</v>
      </c>
      <c r="J124" s="25" t="str">
        <f>E24</f>
        <v xml:space="preserve"> </v>
      </c>
      <c r="L124" s="27"/>
    </row>
    <row r="125" spans="2:63" s="1" customFormat="1" ht="10.35" customHeight="1">
      <c r="B125" s="27"/>
      <c r="L125" s="27"/>
    </row>
    <row r="126" spans="2:63" s="10" customFormat="1" ht="29.25" customHeight="1">
      <c r="B126" s="103"/>
      <c r="C126" s="104" t="s">
        <v>100</v>
      </c>
      <c r="D126" s="105" t="s">
        <v>57</v>
      </c>
      <c r="E126" s="105" t="s">
        <v>53</v>
      </c>
      <c r="F126" s="105" t="s">
        <v>54</v>
      </c>
      <c r="G126" s="105" t="s">
        <v>101</v>
      </c>
      <c r="H126" s="105" t="s">
        <v>102</v>
      </c>
      <c r="I126" s="105" t="s">
        <v>103</v>
      </c>
      <c r="J126" s="106" t="s">
        <v>85</v>
      </c>
      <c r="K126" s="107" t="s">
        <v>104</v>
      </c>
      <c r="L126" s="103"/>
      <c r="M126" s="54" t="s">
        <v>1</v>
      </c>
      <c r="N126" s="55" t="s">
        <v>36</v>
      </c>
      <c r="O126" s="55" t="s">
        <v>105</v>
      </c>
      <c r="P126" s="55" t="s">
        <v>106</v>
      </c>
      <c r="Q126" s="55" t="s">
        <v>107</v>
      </c>
      <c r="R126" s="55" t="s">
        <v>108</v>
      </c>
      <c r="S126" s="55" t="s">
        <v>109</v>
      </c>
      <c r="T126" s="56" t="s">
        <v>110</v>
      </c>
    </row>
    <row r="127" spans="2:63" s="1" customFormat="1" ht="22.95" customHeight="1">
      <c r="B127" s="27"/>
      <c r="C127" s="59" t="s">
        <v>111</v>
      </c>
      <c r="J127" s="108">
        <f>BK127</f>
        <v>0</v>
      </c>
      <c r="L127" s="27"/>
      <c r="M127" s="57"/>
      <c r="N127" s="48"/>
      <c r="O127" s="48"/>
      <c r="P127" s="109">
        <f>P128+P139+P180+P187</f>
        <v>458.92629600000004</v>
      </c>
      <c r="Q127" s="48"/>
      <c r="R127" s="109">
        <f>R128+R139+R180+R187</f>
        <v>8.5362890000000018</v>
      </c>
      <c r="S127" s="48"/>
      <c r="T127" s="110">
        <f>T128+T139+T180+T187</f>
        <v>11.550509999999999</v>
      </c>
      <c r="AT127" s="15" t="s">
        <v>71</v>
      </c>
      <c r="AU127" s="15" t="s">
        <v>87</v>
      </c>
      <c r="BK127" s="111">
        <f>BK128+BK139+BK180+BK187</f>
        <v>0</v>
      </c>
    </row>
    <row r="128" spans="2:63" s="11" customFormat="1" ht="25.95" customHeight="1">
      <c r="B128" s="112"/>
      <c r="D128" s="113" t="s">
        <v>71</v>
      </c>
      <c r="E128" s="114" t="s">
        <v>112</v>
      </c>
      <c r="F128" s="114" t="s">
        <v>113</v>
      </c>
      <c r="J128" s="115">
        <f>BK128</f>
        <v>0</v>
      </c>
      <c r="L128" s="112"/>
      <c r="M128" s="116"/>
      <c r="P128" s="117">
        <f>+P129</f>
        <v>39.346238999999997</v>
      </c>
      <c r="R128" s="117">
        <f>+R129</f>
        <v>0</v>
      </c>
      <c r="T128" s="118">
        <f>+T129</f>
        <v>0</v>
      </c>
      <c r="AR128" s="113" t="s">
        <v>77</v>
      </c>
      <c r="AT128" s="119" t="s">
        <v>71</v>
      </c>
      <c r="AU128" s="119" t="s">
        <v>72</v>
      </c>
      <c r="AY128" s="113" t="s">
        <v>114</v>
      </c>
      <c r="BK128" s="120">
        <f>+BK129</f>
        <v>0</v>
      </c>
    </row>
    <row r="129" spans="2:65" s="11" customFormat="1" ht="22.95" customHeight="1">
      <c r="B129" s="112"/>
      <c r="D129" s="113" t="s">
        <v>71</v>
      </c>
      <c r="E129" s="121" t="s">
        <v>119</v>
      </c>
      <c r="F129" s="121" t="s">
        <v>120</v>
      </c>
      <c r="J129" s="122">
        <f>BK129</f>
        <v>0</v>
      </c>
      <c r="L129" s="112"/>
      <c r="M129" s="116"/>
      <c r="P129" s="117">
        <f>SUM(P130:P138)</f>
        <v>39.346238999999997</v>
      </c>
      <c r="R129" s="117">
        <f>SUM(R130:R138)</f>
        <v>0</v>
      </c>
      <c r="T129" s="118">
        <f>SUM(T130:T138)</f>
        <v>0</v>
      </c>
      <c r="AR129" s="113" t="s">
        <v>77</v>
      </c>
      <c r="AT129" s="119" t="s">
        <v>71</v>
      </c>
      <c r="AU129" s="119" t="s">
        <v>77</v>
      </c>
      <c r="AY129" s="113" t="s">
        <v>114</v>
      </c>
      <c r="BK129" s="120">
        <f>SUM(BK130:BK138)</f>
        <v>0</v>
      </c>
    </row>
    <row r="130" spans="2:65" s="1" customFormat="1" ht="33" customHeight="1">
      <c r="B130" s="123"/>
      <c r="C130" s="124" t="s">
        <v>80</v>
      </c>
      <c r="D130" s="124" t="s">
        <v>116</v>
      </c>
      <c r="E130" s="125" t="s">
        <v>121</v>
      </c>
      <c r="F130" s="126" t="s">
        <v>122</v>
      </c>
      <c r="G130" s="127" t="s">
        <v>123</v>
      </c>
      <c r="H130" s="128">
        <v>11.551</v>
      </c>
      <c r="I130" s="171"/>
      <c r="J130" s="129">
        <f>ROUND(I130*H130,2)</f>
        <v>0</v>
      </c>
      <c r="K130" s="130"/>
      <c r="L130" s="27"/>
      <c r="M130" s="131" t="s">
        <v>1</v>
      </c>
      <c r="N130" s="132" t="s">
        <v>37</v>
      </c>
      <c r="O130" s="133">
        <v>3.31</v>
      </c>
      <c r="P130" s="133">
        <f>O130*H130</f>
        <v>38.233809999999998</v>
      </c>
      <c r="Q130" s="133">
        <v>0</v>
      </c>
      <c r="R130" s="133">
        <f>Q130*H130</f>
        <v>0</v>
      </c>
      <c r="S130" s="133">
        <v>0</v>
      </c>
      <c r="T130" s="134">
        <f>S130*H130</f>
        <v>0</v>
      </c>
      <c r="AR130" s="135" t="s">
        <v>118</v>
      </c>
      <c r="AT130" s="135" t="s">
        <v>116</v>
      </c>
      <c r="AU130" s="135" t="s">
        <v>80</v>
      </c>
      <c r="AY130" s="15" t="s">
        <v>114</v>
      </c>
      <c r="BE130" s="136">
        <f>IF(N130="základní",J130,0)</f>
        <v>0</v>
      </c>
      <c r="BF130" s="136">
        <f>IF(N130="snížená",J130,0)</f>
        <v>0</v>
      </c>
      <c r="BG130" s="136">
        <f>IF(N130="zákl. přenesená",J130,0)</f>
        <v>0</v>
      </c>
      <c r="BH130" s="136">
        <f>IF(N130="sníž. přenesená",J130,0)</f>
        <v>0</v>
      </c>
      <c r="BI130" s="136">
        <f>IF(N130="nulová",J130,0)</f>
        <v>0</v>
      </c>
      <c r="BJ130" s="15" t="s">
        <v>77</v>
      </c>
      <c r="BK130" s="136">
        <f>ROUND(I130*H130,2)</f>
        <v>0</v>
      </c>
      <c r="BL130" s="15" t="s">
        <v>118</v>
      </c>
      <c r="BM130" s="135" t="s">
        <v>124</v>
      </c>
    </row>
    <row r="131" spans="2:65" s="1" customFormat="1" ht="24.15" customHeight="1">
      <c r="B131" s="123"/>
      <c r="C131" s="124" t="s">
        <v>125</v>
      </c>
      <c r="D131" s="124" t="s">
        <v>116</v>
      </c>
      <c r="E131" s="125" t="s">
        <v>126</v>
      </c>
      <c r="F131" s="126" t="s">
        <v>127</v>
      </c>
      <c r="G131" s="127" t="s">
        <v>123</v>
      </c>
      <c r="H131" s="128">
        <v>7.585</v>
      </c>
      <c r="I131" s="171"/>
      <c r="J131" s="129">
        <f>ROUND(I131*H131,2)</f>
        <v>0</v>
      </c>
      <c r="K131" s="130"/>
      <c r="L131" s="27"/>
      <c r="M131" s="131" t="s">
        <v>1</v>
      </c>
      <c r="N131" s="132" t="s">
        <v>37</v>
      </c>
      <c r="O131" s="133">
        <v>0.125</v>
      </c>
      <c r="P131" s="133">
        <f>O131*H131</f>
        <v>0.948125</v>
      </c>
      <c r="Q131" s="133">
        <v>0</v>
      </c>
      <c r="R131" s="133">
        <f>Q131*H131</f>
        <v>0</v>
      </c>
      <c r="S131" s="133">
        <v>0</v>
      </c>
      <c r="T131" s="134">
        <f>S131*H131</f>
        <v>0</v>
      </c>
      <c r="AR131" s="135" t="s">
        <v>118</v>
      </c>
      <c r="AT131" s="135" t="s">
        <v>116</v>
      </c>
      <c r="AU131" s="135" t="s">
        <v>80</v>
      </c>
      <c r="AY131" s="15" t="s">
        <v>114</v>
      </c>
      <c r="BE131" s="136">
        <f>IF(N131="základní",J131,0)</f>
        <v>0</v>
      </c>
      <c r="BF131" s="136">
        <f>IF(N131="snížená",J131,0)</f>
        <v>0</v>
      </c>
      <c r="BG131" s="136">
        <f>IF(N131="zákl. přenesená",J131,0)</f>
        <v>0</v>
      </c>
      <c r="BH131" s="136">
        <f>IF(N131="sníž. přenesená",J131,0)</f>
        <v>0</v>
      </c>
      <c r="BI131" s="136">
        <f>IF(N131="nulová",J131,0)</f>
        <v>0</v>
      </c>
      <c r="BJ131" s="15" t="s">
        <v>77</v>
      </c>
      <c r="BK131" s="136">
        <f>ROUND(I131*H131,2)</f>
        <v>0</v>
      </c>
      <c r="BL131" s="15" t="s">
        <v>118</v>
      </c>
      <c r="BM131" s="135" t="s">
        <v>128</v>
      </c>
    </row>
    <row r="132" spans="2:65" s="1" customFormat="1" ht="24.15" customHeight="1">
      <c r="B132" s="123"/>
      <c r="C132" s="124" t="s">
        <v>118</v>
      </c>
      <c r="D132" s="124" t="s">
        <v>116</v>
      </c>
      <c r="E132" s="125" t="s">
        <v>129</v>
      </c>
      <c r="F132" s="126" t="s">
        <v>130</v>
      </c>
      <c r="G132" s="127" t="s">
        <v>123</v>
      </c>
      <c r="H132" s="128">
        <v>27.384</v>
      </c>
      <c r="I132" s="171"/>
      <c r="J132" s="129">
        <f>ROUND(I132*H132,2)</f>
        <v>0</v>
      </c>
      <c r="K132" s="130"/>
      <c r="L132" s="27"/>
      <c r="M132" s="131" t="s">
        <v>1</v>
      </c>
      <c r="N132" s="132" t="s">
        <v>37</v>
      </c>
      <c r="O132" s="133">
        <v>6.0000000000000001E-3</v>
      </c>
      <c r="P132" s="133">
        <f>O132*H132</f>
        <v>0.16430400000000001</v>
      </c>
      <c r="Q132" s="133">
        <v>0</v>
      </c>
      <c r="R132" s="133">
        <f>Q132*H132</f>
        <v>0</v>
      </c>
      <c r="S132" s="133">
        <v>0</v>
      </c>
      <c r="T132" s="134">
        <f>S132*H132</f>
        <v>0</v>
      </c>
      <c r="AR132" s="135" t="s">
        <v>118</v>
      </c>
      <c r="AT132" s="135" t="s">
        <v>116</v>
      </c>
      <c r="AU132" s="135" t="s">
        <v>80</v>
      </c>
      <c r="AY132" s="15" t="s">
        <v>114</v>
      </c>
      <c r="BE132" s="136">
        <f>IF(N132="základní",J132,0)</f>
        <v>0</v>
      </c>
      <c r="BF132" s="136">
        <f>IF(N132="snížená",J132,0)</f>
        <v>0</v>
      </c>
      <c r="BG132" s="136">
        <f>IF(N132="zákl. přenesená",J132,0)</f>
        <v>0</v>
      </c>
      <c r="BH132" s="136">
        <f>IF(N132="sníž. přenesená",J132,0)</f>
        <v>0</v>
      </c>
      <c r="BI132" s="136">
        <f>IF(N132="nulová",J132,0)</f>
        <v>0</v>
      </c>
      <c r="BJ132" s="15" t="s">
        <v>77</v>
      </c>
      <c r="BK132" s="136">
        <f>ROUND(I132*H132,2)</f>
        <v>0</v>
      </c>
      <c r="BL132" s="15" t="s">
        <v>118</v>
      </c>
      <c r="BM132" s="135" t="s">
        <v>131</v>
      </c>
    </row>
    <row r="133" spans="2:65" s="12" customFormat="1">
      <c r="B133" s="137"/>
      <c r="D133" s="138" t="s">
        <v>132</v>
      </c>
      <c r="E133" s="139" t="s">
        <v>1</v>
      </c>
      <c r="F133" s="140" t="s">
        <v>133</v>
      </c>
      <c r="H133" s="141">
        <v>27.384</v>
      </c>
      <c r="L133" s="137"/>
      <c r="M133" s="142"/>
      <c r="T133" s="143"/>
      <c r="AT133" s="139" t="s">
        <v>132</v>
      </c>
      <c r="AU133" s="139" t="s">
        <v>80</v>
      </c>
      <c r="AV133" s="12" t="s">
        <v>80</v>
      </c>
      <c r="AW133" s="12" t="s">
        <v>29</v>
      </c>
      <c r="AX133" s="12" t="s">
        <v>72</v>
      </c>
      <c r="AY133" s="139" t="s">
        <v>114</v>
      </c>
    </row>
    <row r="134" spans="2:65" s="13" customFormat="1">
      <c r="B134" s="144"/>
      <c r="D134" s="138" t="s">
        <v>132</v>
      </c>
      <c r="E134" s="145" t="s">
        <v>1</v>
      </c>
      <c r="F134" s="146" t="s">
        <v>134</v>
      </c>
      <c r="H134" s="147">
        <v>27.384</v>
      </c>
      <c r="L134" s="144"/>
      <c r="M134" s="148"/>
      <c r="T134" s="149"/>
      <c r="AT134" s="145" t="s">
        <v>132</v>
      </c>
      <c r="AU134" s="145" t="s">
        <v>80</v>
      </c>
      <c r="AV134" s="13" t="s">
        <v>118</v>
      </c>
      <c r="AW134" s="13" t="s">
        <v>29</v>
      </c>
      <c r="AX134" s="13" t="s">
        <v>77</v>
      </c>
      <c r="AY134" s="145" t="s">
        <v>114</v>
      </c>
    </row>
    <row r="135" spans="2:65" s="1" customFormat="1" ht="33" customHeight="1">
      <c r="B135" s="123"/>
      <c r="C135" s="124" t="s">
        <v>135</v>
      </c>
      <c r="D135" s="124" t="s">
        <v>116</v>
      </c>
      <c r="E135" s="125" t="s">
        <v>136</v>
      </c>
      <c r="F135" s="126" t="s">
        <v>137</v>
      </c>
      <c r="G135" s="127" t="s">
        <v>123</v>
      </c>
      <c r="H135" s="128">
        <v>5.55</v>
      </c>
      <c r="I135" s="171"/>
      <c r="J135" s="129">
        <f>ROUND(I135*H135,2)</f>
        <v>0</v>
      </c>
      <c r="K135" s="130"/>
      <c r="L135" s="27"/>
      <c r="M135" s="131" t="s">
        <v>1</v>
      </c>
      <c r="N135" s="132" t="s">
        <v>37</v>
      </c>
      <c r="O135" s="133">
        <v>0</v>
      </c>
      <c r="P135" s="133">
        <f>O135*H135</f>
        <v>0</v>
      </c>
      <c r="Q135" s="133">
        <v>0</v>
      </c>
      <c r="R135" s="133">
        <f>Q135*H135</f>
        <v>0</v>
      </c>
      <c r="S135" s="133">
        <v>0</v>
      </c>
      <c r="T135" s="134">
        <f>S135*H135</f>
        <v>0</v>
      </c>
      <c r="AR135" s="135" t="s">
        <v>118</v>
      </c>
      <c r="AT135" s="135" t="s">
        <v>116</v>
      </c>
      <c r="AU135" s="135" t="s">
        <v>80</v>
      </c>
      <c r="AY135" s="15" t="s">
        <v>114</v>
      </c>
      <c r="BE135" s="136">
        <f>IF(N135="základní",J135,0)</f>
        <v>0</v>
      </c>
      <c r="BF135" s="136">
        <f>IF(N135="snížená",J135,0)</f>
        <v>0</v>
      </c>
      <c r="BG135" s="136">
        <f>IF(N135="zákl. přenesená",J135,0)</f>
        <v>0</v>
      </c>
      <c r="BH135" s="136">
        <f>IF(N135="sníž. přenesená",J135,0)</f>
        <v>0</v>
      </c>
      <c r="BI135" s="136">
        <f>IF(N135="nulová",J135,0)</f>
        <v>0</v>
      </c>
      <c r="BJ135" s="15" t="s">
        <v>77</v>
      </c>
      <c r="BK135" s="136">
        <f>ROUND(I135*H135,2)</f>
        <v>0</v>
      </c>
      <c r="BL135" s="15" t="s">
        <v>118</v>
      </c>
      <c r="BM135" s="135" t="s">
        <v>138</v>
      </c>
    </row>
    <row r="136" spans="2:65" s="12" customFormat="1">
      <c r="B136" s="137"/>
      <c r="D136" s="138" t="s">
        <v>132</v>
      </c>
      <c r="E136" s="139" t="s">
        <v>1</v>
      </c>
      <c r="F136" s="140" t="s">
        <v>139</v>
      </c>
      <c r="H136" s="141">
        <v>5.55</v>
      </c>
      <c r="L136" s="137"/>
      <c r="M136" s="142"/>
      <c r="T136" s="143"/>
      <c r="AT136" s="139" t="s">
        <v>132</v>
      </c>
      <c r="AU136" s="139" t="s">
        <v>80</v>
      </c>
      <c r="AV136" s="12" t="s">
        <v>80</v>
      </c>
      <c r="AW136" s="12" t="s">
        <v>29</v>
      </c>
      <c r="AX136" s="12" t="s">
        <v>72</v>
      </c>
      <c r="AY136" s="139" t="s">
        <v>114</v>
      </c>
    </row>
    <row r="137" spans="2:65" s="13" customFormat="1">
      <c r="B137" s="144"/>
      <c r="D137" s="138" t="s">
        <v>132</v>
      </c>
      <c r="E137" s="145" t="s">
        <v>1</v>
      </c>
      <c r="F137" s="146" t="s">
        <v>134</v>
      </c>
      <c r="H137" s="147">
        <v>5.55</v>
      </c>
      <c r="L137" s="144"/>
      <c r="M137" s="148"/>
      <c r="T137" s="149"/>
      <c r="AT137" s="145" t="s">
        <v>132</v>
      </c>
      <c r="AU137" s="145" t="s">
        <v>80</v>
      </c>
      <c r="AV137" s="13" t="s">
        <v>118</v>
      </c>
      <c r="AW137" s="13" t="s">
        <v>29</v>
      </c>
      <c r="AX137" s="13" t="s">
        <v>77</v>
      </c>
      <c r="AY137" s="145" t="s">
        <v>114</v>
      </c>
    </row>
    <row r="138" spans="2:65" s="1" customFormat="1" ht="33" customHeight="1">
      <c r="B138" s="123"/>
      <c r="C138" s="124" t="s">
        <v>140</v>
      </c>
      <c r="D138" s="124" t="s">
        <v>116</v>
      </c>
      <c r="E138" s="125" t="s">
        <v>141</v>
      </c>
      <c r="F138" s="126" t="s">
        <v>142</v>
      </c>
      <c r="G138" s="127" t="s">
        <v>123</v>
      </c>
      <c r="H138" s="128">
        <v>2.0350000000000001</v>
      </c>
      <c r="I138" s="171"/>
      <c r="J138" s="129">
        <f>ROUND(I138*H138,2)</f>
        <v>0</v>
      </c>
      <c r="K138" s="130"/>
      <c r="L138" s="27"/>
      <c r="M138" s="131" t="s">
        <v>1</v>
      </c>
      <c r="N138" s="132" t="s">
        <v>37</v>
      </c>
      <c r="O138" s="133">
        <v>0</v>
      </c>
      <c r="P138" s="133">
        <f>O138*H138</f>
        <v>0</v>
      </c>
      <c r="Q138" s="133">
        <v>0</v>
      </c>
      <c r="R138" s="133">
        <f>Q138*H138</f>
        <v>0</v>
      </c>
      <c r="S138" s="133">
        <v>0</v>
      </c>
      <c r="T138" s="134">
        <f>S138*H138</f>
        <v>0</v>
      </c>
      <c r="AR138" s="135" t="s">
        <v>118</v>
      </c>
      <c r="AT138" s="135" t="s">
        <v>116</v>
      </c>
      <c r="AU138" s="135" t="s">
        <v>80</v>
      </c>
      <c r="AY138" s="15" t="s">
        <v>114</v>
      </c>
      <c r="BE138" s="136">
        <f>IF(N138="základní",J138,0)</f>
        <v>0</v>
      </c>
      <c r="BF138" s="136">
        <f>IF(N138="snížená",J138,0)</f>
        <v>0</v>
      </c>
      <c r="BG138" s="136">
        <f>IF(N138="zákl. přenesená",J138,0)</f>
        <v>0</v>
      </c>
      <c r="BH138" s="136">
        <f>IF(N138="sníž. přenesená",J138,0)</f>
        <v>0</v>
      </c>
      <c r="BI138" s="136">
        <f>IF(N138="nulová",J138,0)</f>
        <v>0</v>
      </c>
      <c r="BJ138" s="15" t="s">
        <v>77</v>
      </c>
      <c r="BK138" s="136">
        <f>ROUND(I138*H138,2)</f>
        <v>0</v>
      </c>
      <c r="BL138" s="15" t="s">
        <v>118</v>
      </c>
      <c r="BM138" s="135" t="s">
        <v>143</v>
      </c>
    </row>
    <row r="139" spans="2:65" s="11" customFormat="1" ht="25.95" customHeight="1">
      <c r="B139" s="112"/>
      <c r="D139" s="113" t="s">
        <v>71</v>
      </c>
      <c r="E139" s="114" t="s">
        <v>144</v>
      </c>
      <c r="F139" s="114" t="s">
        <v>145</v>
      </c>
      <c r="J139" s="115">
        <f>BK139</f>
        <v>0</v>
      </c>
      <c r="L139" s="112"/>
      <c r="M139" s="116"/>
      <c r="P139" s="117">
        <f>P140+P148+P160+P178</f>
        <v>398.780057</v>
      </c>
      <c r="R139" s="117">
        <f>R140+R148+R160+R178</f>
        <v>8.5362890000000018</v>
      </c>
      <c r="T139" s="118">
        <f>T140+T148+T160+T178</f>
        <v>7.8455099999999991</v>
      </c>
      <c r="AR139" s="113" t="s">
        <v>80</v>
      </c>
      <c r="AT139" s="119" t="s">
        <v>71</v>
      </c>
      <c r="AU139" s="119" t="s">
        <v>72</v>
      </c>
      <c r="AY139" s="113" t="s">
        <v>114</v>
      </c>
      <c r="BK139" s="120">
        <f>BK140+BK148+BK160+BK178</f>
        <v>0</v>
      </c>
    </row>
    <row r="140" spans="2:65" s="11" customFormat="1" ht="22.95" customHeight="1">
      <c r="B140" s="112"/>
      <c r="D140" s="113" t="s">
        <v>71</v>
      </c>
      <c r="E140" s="121" t="s">
        <v>146</v>
      </c>
      <c r="F140" s="121" t="s">
        <v>147</v>
      </c>
      <c r="J140" s="122">
        <f>BK140</f>
        <v>0</v>
      </c>
      <c r="L140" s="112"/>
      <c r="M140" s="116"/>
      <c r="P140" s="117">
        <f>SUM(P141:P147)</f>
        <v>166.29182500000002</v>
      </c>
      <c r="R140" s="117">
        <f>SUM(R141:R147)</f>
        <v>2.7245689999999998</v>
      </c>
      <c r="T140" s="118">
        <f>SUM(T141:T147)</f>
        <v>2.0349999999999997</v>
      </c>
      <c r="AR140" s="113" t="s">
        <v>80</v>
      </c>
      <c r="AT140" s="119" t="s">
        <v>71</v>
      </c>
      <c r="AU140" s="119" t="s">
        <v>77</v>
      </c>
      <c r="AY140" s="113" t="s">
        <v>114</v>
      </c>
      <c r="BK140" s="120">
        <f>SUM(BK141:BK147)</f>
        <v>0</v>
      </c>
    </row>
    <row r="141" spans="2:65" s="1" customFormat="1" ht="33" customHeight="1">
      <c r="B141" s="123"/>
      <c r="C141" s="124" t="s">
        <v>148</v>
      </c>
      <c r="D141" s="124" t="s">
        <v>116</v>
      </c>
      <c r="E141" s="125" t="s">
        <v>149</v>
      </c>
      <c r="F141" s="126" t="s">
        <v>150</v>
      </c>
      <c r="G141" s="127" t="s">
        <v>151</v>
      </c>
      <c r="H141" s="128">
        <v>370</v>
      </c>
      <c r="I141" s="171"/>
      <c r="J141" s="129">
        <f>ROUND(I141*H141,2)</f>
        <v>0</v>
      </c>
      <c r="K141" s="130"/>
      <c r="L141" s="27"/>
      <c r="M141" s="131" t="s">
        <v>1</v>
      </c>
      <c r="N141" s="132" t="s">
        <v>37</v>
      </c>
      <c r="O141" s="133">
        <v>7.2999999999999995E-2</v>
      </c>
      <c r="P141" s="133">
        <f>O141*H141</f>
        <v>27.009999999999998</v>
      </c>
      <c r="Q141" s="133">
        <v>0</v>
      </c>
      <c r="R141" s="133">
        <f>Q141*H141</f>
        <v>0</v>
      </c>
      <c r="S141" s="133">
        <v>5.4999999999999997E-3</v>
      </c>
      <c r="T141" s="134">
        <f>S141*H141</f>
        <v>2.0349999999999997</v>
      </c>
      <c r="AR141" s="135" t="s">
        <v>152</v>
      </c>
      <c r="AT141" s="135" t="s">
        <v>116</v>
      </c>
      <c r="AU141" s="135" t="s">
        <v>80</v>
      </c>
      <c r="AY141" s="15" t="s">
        <v>114</v>
      </c>
      <c r="BE141" s="136">
        <f>IF(N141="základní",J141,0)</f>
        <v>0</v>
      </c>
      <c r="BF141" s="136">
        <f>IF(N141="snížená",J141,0)</f>
        <v>0</v>
      </c>
      <c r="BG141" s="136">
        <f>IF(N141="zákl. přenesená",J141,0)</f>
        <v>0</v>
      </c>
      <c r="BH141" s="136">
        <f>IF(N141="sníž. přenesená",J141,0)</f>
        <v>0</v>
      </c>
      <c r="BI141" s="136">
        <f>IF(N141="nulová",J141,0)</f>
        <v>0</v>
      </c>
      <c r="BJ141" s="15" t="s">
        <v>77</v>
      </c>
      <c r="BK141" s="136">
        <f>ROUND(I141*H141,2)</f>
        <v>0</v>
      </c>
      <c r="BL141" s="15" t="s">
        <v>152</v>
      </c>
      <c r="BM141" s="135" t="s">
        <v>153</v>
      </c>
    </row>
    <row r="142" spans="2:65" s="1" customFormat="1" ht="24.15" customHeight="1">
      <c r="B142" s="123"/>
      <c r="C142" s="124" t="s">
        <v>154</v>
      </c>
      <c r="D142" s="124" t="s">
        <v>116</v>
      </c>
      <c r="E142" s="125" t="s">
        <v>155</v>
      </c>
      <c r="F142" s="126" t="s">
        <v>156</v>
      </c>
      <c r="G142" s="127" t="s">
        <v>151</v>
      </c>
      <c r="H142" s="128">
        <v>370</v>
      </c>
      <c r="I142" s="171"/>
      <c r="J142" s="129">
        <f>ROUND(I142*H142,2)</f>
        <v>0</v>
      </c>
      <c r="K142" s="130"/>
      <c r="L142" s="27"/>
      <c r="M142" s="131" t="s">
        <v>1</v>
      </c>
      <c r="N142" s="132" t="s">
        <v>37</v>
      </c>
      <c r="O142" s="133">
        <v>0.20300000000000001</v>
      </c>
      <c r="P142" s="133">
        <f>O142*H142</f>
        <v>75.11</v>
      </c>
      <c r="Q142" s="133">
        <v>9.3999999999999997E-4</v>
      </c>
      <c r="R142" s="133">
        <f>Q142*H142</f>
        <v>0.3478</v>
      </c>
      <c r="S142" s="133">
        <v>0</v>
      </c>
      <c r="T142" s="134">
        <f>S142*H142</f>
        <v>0</v>
      </c>
      <c r="AR142" s="135" t="s">
        <v>152</v>
      </c>
      <c r="AT142" s="135" t="s">
        <v>116</v>
      </c>
      <c r="AU142" s="135" t="s">
        <v>80</v>
      </c>
      <c r="AY142" s="15" t="s">
        <v>114</v>
      </c>
      <c r="BE142" s="136">
        <f>IF(N142="základní",J142,0)</f>
        <v>0</v>
      </c>
      <c r="BF142" s="136">
        <f>IF(N142="snížená",J142,0)</f>
        <v>0</v>
      </c>
      <c r="BG142" s="136">
        <f>IF(N142="zákl. přenesená",J142,0)</f>
        <v>0</v>
      </c>
      <c r="BH142" s="136">
        <f>IF(N142="sníž. přenesená",J142,0)</f>
        <v>0</v>
      </c>
      <c r="BI142" s="136">
        <f>IF(N142="nulová",J142,0)</f>
        <v>0</v>
      </c>
      <c r="BJ142" s="15" t="s">
        <v>77</v>
      </c>
      <c r="BK142" s="136">
        <f>ROUND(I142*H142,2)</f>
        <v>0</v>
      </c>
      <c r="BL142" s="15" t="s">
        <v>152</v>
      </c>
      <c r="BM142" s="135" t="s">
        <v>157</v>
      </c>
    </row>
    <row r="143" spans="2:65" s="1" customFormat="1" ht="49.2" customHeight="1">
      <c r="B143" s="123"/>
      <c r="C143" s="150" t="s">
        <v>115</v>
      </c>
      <c r="D143" s="150" t="s">
        <v>158</v>
      </c>
      <c r="E143" s="151" t="s">
        <v>159</v>
      </c>
      <c r="F143" s="152" t="s">
        <v>160</v>
      </c>
      <c r="G143" s="153" t="s">
        <v>151</v>
      </c>
      <c r="H143" s="154">
        <v>431.23500000000001</v>
      </c>
      <c r="I143" s="172"/>
      <c r="J143" s="155">
        <f>ROUND(I143*H143,2)</f>
        <v>0</v>
      </c>
      <c r="K143" s="156"/>
      <c r="L143" s="157"/>
      <c r="M143" s="158" t="s">
        <v>1</v>
      </c>
      <c r="N143" s="159" t="s">
        <v>37</v>
      </c>
      <c r="O143" s="133">
        <v>0</v>
      </c>
      <c r="P143" s="133">
        <f>O143*H143</f>
        <v>0</v>
      </c>
      <c r="Q143" s="133">
        <v>5.4000000000000003E-3</v>
      </c>
      <c r="R143" s="133">
        <f>Q143*H143</f>
        <v>2.3286690000000001</v>
      </c>
      <c r="S143" s="133">
        <v>0</v>
      </c>
      <c r="T143" s="134">
        <f>S143*H143</f>
        <v>0</v>
      </c>
      <c r="AR143" s="135" t="s">
        <v>161</v>
      </c>
      <c r="AT143" s="135" t="s">
        <v>158</v>
      </c>
      <c r="AU143" s="135" t="s">
        <v>80</v>
      </c>
      <c r="AY143" s="15" t="s">
        <v>114</v>
      </c>
      <c r="BE143" s="136">
        <f>IF(N143="základní",J143,0)</f>
        <v>0</v>
      </c>
      <c r="BF143" s="136">
        <f>IF(N143="snížená",J143,0)</f>
        <v>0</v>
      </c>
      <c r="BG143" s="136">
        <f>IF(N143="zákl. přenesená",J143,0)</f>
        <v>0</v>
      </c>
      <c r="BH143" s="136">
        <f>IF(N143="sníž. přenesená",J143,0)</f>
        <v>0</v>
      </c>
      <c r="BI143" s="136">
        <f>IF(N143="nulová",J143,0)</f>
        <v>0</v>
      </c>
      <c r="BJ143" s="15" t="s">
        <v>77</v>
      </c>
      <c r="BK143" s="136">
        <f>ROUND(I143*H143,2)</f>
        <v>0</v>
      </c>
      <c r="BL143" s="15" t="s">
        <v>152</v>
      </c>
      <c r="BM143" s="135" t="s">
        <v>162</v>
      </c>
    </row>
    <row r="144" spans="2:65" s="12" customFormat="1">
      <c r="B144" s="137"/>
      <c r="D144" s="138" t="s">
        <v>132</v>
      </c>
      <c r="E144" s="139" t="s">
        <v>1</v>
      </c>
      <c r="F144" s="140" t="s">
        <v>163</v>
      </c>
      <c r="H144" s="141">
        <v>431.23500000000001</v>
      </c>
      <c r="L144" s="137"/>
      <c r="M144" s="142"/>
      <c r="T144" s="143"/>
      <c r="AT144" s="139" t="s">
        <v>132</v>
      </c>
      <c r="AU144" s="139" t="s">
        <v>80</v>
      </c>
      <c r="AV144" s="12" t="s">
        <v>80</v>
      </c>
      <c r="AW144" s="12" t="s">
        <v>29</v>
      </c>
      <c r="AX144" s="12" t="s">
        <v>72</v>
      </c>
      <c r="AY144" s="139" t="s">
        <v>114</v>
      </c>
    </row>
    <row r="145" spans="2:65" s="13" customFormat="1">
      <c r="B145" s="144"/>
      <c r="D145" s="138" t="s">
        <v>132</v>
      </c>
      <c r="E145" s="145" t="s">
        <v>1</v>
      </c>
      <c r="F145" s="146" t="s">
        <v>134</v>
      </c>
      <c r="H145" s="147">
        <v>431.23500000000001</v>
      </c>
      <c r="L145" s="144"/>
      <c r="M145" s="148"/>
      <c r="T145" s="149"/>
      <c r="AT145" s="145" t="s">
        <v>132</v>
      </c>
      <c r="AU145" s="145" t="s">
        <v>80</v>
      </c>
      <c r="AV145" s="13" t="s">
        <v>118</v>
      </c>
      <c r="AW145" s="13" t="s">
        <v>29</v>
      </c>
      <c r="AX145" s="13" t="s">
        <v>77</v>
      </c>
      <c r="AY145" s="145" t="s">
        <v>114</v>
      </c>
    </row>
    <row r="146" spans="2:65" s="1" customFormat="1" ht="21.75" customHeight="1">
      <c r="B146" s="123"/>
      <c r="C146" s="124" t="s">
        <v>164</v>
      </c>
      <c r="D146" s="124" t="s">
        <v>116</v>
      </c>
      <c r="E146" s="125" t="s">
        <v>165</v>
      </c>
      <c r="F146" s="126" t="s">
        <v>166</v>
      </c>
      <c r="G146" s="127" t="s">
        <v>151</v>
      </c>
      <c r="H146" s="128">
        <v>370</v>
      </c>
      <c r="I146" s="171"/>
      <c r="J146" s="129">
        <f>ROUND(I146*H146,2)</f>
        <v>0</v>
      </c>
      <c r="K146" s="130"/>
      <c r="L146" s="27"/>
      <c r="M146" s="131" t="s">
        <v>1</v>
      </c>
      <c r="N146" s="132" t="s">
        <v>37</v>
      </c>
      <c r="O146" s="133">
        <v>0.14399999999999999</v>
      </c>
      <c r="P146" s="133">
        <f>O146*H146</f>
        <v>53.279999999999994</v>
      </c>
      <c r="Q146" s="133">
        <v>1.2999999999999999E-4</v>
      </c>
      <c r="R146" s="133">
        <f>Q146*H146</f>
        <v>4.8099999999999997E-2</v>
      </c>
      <c r="S146" s="133">
        <v>0</v>
      </c>
      <c r="T146" s="134">
        <f>S146*H146</f>
        <v>0</v>
      </c>
      <c r="AR146" s="135" t="s">
        <v>152</v>
      </c>
      <c r="AT146" s="135" t="s">
        <v>116</v>
      </c>
      <c r="AU146" s="135" t="s">
        <v>80</v>
      </c>
      <c r="AY146" s="15" t="s">
        <v>114</v>
      </c>
      <c r="BE146" s="136">
        <f>IF(N146="základní",J146,0)</f>
        <v>0</v>
      </c>
      <c r="BF146" s="136">
        <f>IF(N146="snížená",J146,0)</f>
        <v>0</v>
      </c>
      <c r="BG146" s="136">
        <f>IF(N146="zákl. přenesená",J146,0)</f>
        <v>0</v>
      </c>
      <c r="BH146" s="136">
        <f>IF(N146="sníž. přenesená",J146,0)</f>
        <v>0</v>
      </c>
      <c r="BI146" s="136">
        <f>IF(N146="nulová",J146,0)</f>
        <v>0</v>
      </c>
      <c r="BJ146" s="15" t="s">
        <v>77</v>
      </c>
      <c r="BK146" s="136">
        <f>ROUND(I146*H146,2)</f>
        <v>0</v>
      </c>
      <c r="BL146" s="15" t="s">
        <v>152</v>
      </c>
      <c r="BM146" s="135" t="s">
        <v>167</v>
      </c>
    </row>
    <row r="147" spans="2:65" s="1" customFormat="1" ht="33" customHeight="1">
      <c r="B147" s="123"/>
      <c r="C147" s="124" t="s">
        <v>168</v>
      </c>
      <c r="D147" s="124" t="s">
        <v>116</v>
      </c>
      <c r="E147" s="125" t="s">
        <v>169</v>
      </c>
      <c r="F147" s="126" t="s">
        <v>170</v>
      </c>
      <c r="G147" s="127" t="s">
        <v>123</v>
      </c>
      <c r="H147" s="128">
        <v>2.7250000000000001</v>
      </c>
      <c r="I147" s="171"/>
      <c r="J147" s="129">
        <f>ROUND(I147*H147,2)</f>
        <v>0</v>
      </c>
      <c r="K147" s="130"/>
      <c r="L147" s="27"/>
      <c r="M147" s="131" t="s">
        <v>1</v>
      </c>
      <c r="N147" s="132" t="s">
        <v>37</v>
      </c>
      <c r="O147" s="133">
        <v>3.9969999999999999</v>
      </c>
      <c r="P147" s="133">
        <f>O147*H147</f>
        <v>10.891825000000001</v>
      </c>
      <c r="Q147" s="133">
        <v>0</v>
      </c>
      <c r="R147" s="133">
        <f>Q147*H147</f>
        <v>0</v>
      </c>
      <c r="S147" s="133">
        <v>0</v>
      </c>
      <c r="T147" s="134">
        <f>S147*H147</f>
        <v>0</v>
      </c>
      <c r="AR147" s="135" t="s">
        <v>152</v>
      </c>
      <c r="AT147" s="135" t="s">
        <v>116</v>
      </c>
      <c r="AU147" s="135" t="s">
        <v>80</v>
      </c>
      <c r="AY147" s="15" t="s">
        <v>114</v>
      </c>
      <c r="BE147" s="136">
        <f>IF(N147="základní",J147,0)</f>
        <v>0</v>
      </c>
      <c r="BF147" s="136">
        <f>IF(N147="snížená",J147,0)</f>
        <v>0</v>
      </c>
      <c r="BG147" s="136">
        <f>IF(N147="zákl. přenesená",J147,0)</f>
        <v>0</v>
      </c>
      <c r="BH147" s="136">
        <f>IF(N147="sníž. přenesená",J147,0)</f>
        <v>0</v>
      </c>
      <c r="BI147" s="136">
        <f>IF(N147="nulová",J147,0)</f>
        <v>0</v>
      </c>
      <c r="BJ147" s="15" t="s">
        <v>77</v>
      </c>
      <c r="BK147" s="136">
        <f>ROUND(I147*H147,2)</f>
        <v>0</v>
      </c>
      <c r="BL147" s="15" t="s">
        <v>152</v>
      </c>
      <c r="BM147" s="135" t="s">
        <v>171</v>
      </c>
    </row>
    <row r="148" spans="2:65" s="11" customFormat="1" ht="22.95" customHeight="1">
      <c r="B148" s="112"/>
      <c r="D148" s="113" t="s">
        <v>71</v>
      </c>
      <c r="E148" s="121" t="s">
        <v>172</v>
      </c>
      <c r="F148" s="121" t="s">
        <v>173</v>
      </c>
      <c r="J148" s="122">
        <f>BK148</f>
        <v>0</v>
      </c>
      <c r="L148" s="112"/>
      <c r="M148" s="116"/>
      <c r="P148" s="117">
        <f>SUM(P149:P159)</f>
        <v>174.74523199999999</v>
      </c>
      <c r="R148" s="117">
        <f>SUM(R149:R159)</f>
        <v>5.8075200000000011</v>
      </c>
      <c r="T148" s="118">
        <f>SUM(T149:T159)</f>
        <v>5.55</v>
      </c>
      <c r="AR148" s="113" t="s">
        <v>80</v>
      </c>
      <c r="AT148" s="119" t="s">
        <v>71</v>
      </c>
      <c r="AU148" s="119" t="s">
        <v>77</v>
      </c>
      <c r="AY148" s="113" t="s">
        <v>114</v>
      </c>
      <c r="BK148" s="120">
        <f>SUM(BK149:BK159)</f>
        <v>0</v>
      </c>
    </row>
    <row r="149" spans="2:65" s="1" customFormat="1" ht="24.15" customHeight="1">
      <c r="B149" s="123"/>
      <c r="C149" s="124" t="s">
        <v>8</v>
      </c>
      <c r="D149" s="124" t="s">
        <v>116</v>
      </c>
      <c r="E149" s="125" t="s">
        <v>174</v>
      </c>
      <c r="F149" s="126" t="s">
        <v>175</v>
      </c>
      <c r="G149" s="127" t="s">
        <v>151</v>
      </c>
      <c r="H149" s="128">
        <v>370</v>
      </c>
      <c r="I149" s="171"/>
      <c r="J149" s="129">
        <f>ROUND(I149*H149,2)</f>
        <v>0</v>
      </c>
      <c r="K149" s="130"/>
      <c r="L149" s="27"/>
      <c r="M149" s="131" t="s">
        <v>1</v>
      </c>
      <c r="N149" s="132" t="s">
        <v>37</v>
      </c>
      <c r="O149" s="133">
        <v>0.28999999999999998</v>
      </c>
      <c r="P149" s="133">
        <f>O149*H149</f>
        <v>107.3</v>
      </c>
      <c r="Q149" s="133">
        <v>0</v>
      </c>
      <c r="R149" s="133">
        <f>Q149*H149</f>
        <v>0</v>
      </c>
      <c r="S149" s="133">
        <v>0</v>
      </c>
      <c r="T149" s="134">
        <f>S149*H149</f>
        <v>0</v>
      </c>
      <c r="AR149" s="135" t="s">
        <v>152</v>
      </c>
      <c r="AT149" s="135" t="s">
        <v>116</v>
      </c>
      <c r="AU149" s="135" t="s">
        <v>80</v>
      </c>
      <c r="AY149" s="15" t="s">
        <v>114</v>
      </c>
      <c r="BE149" s="136">
        <f>IF(N149="základní",J149,0)</f>
        <v>0</v>
      </c>
      <c r="BF149" s="136">
        <f>IF(N149="snížená",J149,0)</f>
        <v>0</v>
      </c>
      <c r="BG149" s="136">
        <f>IF(N149="zákl. přenesená",J149,0)</f>
        <v>0</v>
      </c>
      <c r="BH149" s="136">
        <f>IF(N149="sníž. přenesená",J149,0)</f>
        <v>0</v>
      </c>
      <c r="BI149" s="136">
        <f>IF(N149="nulová",J149,0)</f>
        <v>0</v>
      </c>
      <c r="BJ149" s="15" t="s">
        <v>77</v>
      </c>
      <c r="BK149" s="136">
        <f>ROUND(I149*H149,2)</f>
        <v>0</v>
      </c>
      <c r="BL149" s="15" t="s">
        <v>152</v>
      </c>
      <c r="BM149" s="135" t="s">
        <v>176</v>
      </c>
    </row>
    <row r="150" spans="2:65" s="12" customFormat="1">
      <c r="B150" s="137"/>
      <c r="D150" s="138" t="s">
        <v>132</v>
      </c>
      <c r="E150" s="139" t="s">
        <v>1</v>
      </c>
      <c r="F150" s="140" t="s">
        <v>177</v>
      </c>
      <c r="H150" s="141">
        <v>370</v>
      </c>
      <c r="L150" s="137"/>
      <c r="M150" s="142"/>
      <c r="T150" s="143"/>
      <c r="AT150" s="139" t="s">
        <v>132</v>
      </c>
      <c r="AU150" s="139" t="s">
        <v>80</v>
      </c>
      <c r="AV150" s="12" t="s">
        <v>80</v>
      </c>
      <c r="AW150" s="12" t="s">
        <v>29</v>
      </c>
      <c r="AX150" s="12" t="s">
        <v>72</v>
      </c>
      <c r="AY150" s="139" t="s">
        <v>114</v>
      </c>
    </row>
    <row r="151" spans="2:65" s="13" customFormat="1">
      <c r="B151" s="144"/>
      <c r="D151" s="138" t="s">
        <v>132</v>
      </c>
      <c r="E151" s="145" t="s">
        <v>1</v>
      </c>
      <c r="F151" s="146" t="s">
        <v>134</v>
      </c>
      <c r="H151" s="147">
        <v>370</v>
      </c>
      <c r="L151" s="144"/>
      <c r="M151" s="148"/>
      <c r="T151" s="149"/>
      <c r="AT151" s="145" t="s">
        <v>132</v>
      </c>
      <c r="AU151" s="145" t="s">
        <v>80</v>
      </c>
      <c r="AV151" s="13" t="s">
        <v>118</v>
      </c>
      <c r="AW151" s="13" t="s">
        <v>29</v>
      </c>
      <c r="AX151" s="13" t="s">
        <v>77</v>
      </c>
      <c r="AY151" s="145" t="s">
        <v>114</v>
      </c>
    </row>
    <row r="152" spans="2:65" s="1" customFormat="1" ht="24.15" customHeight="1">
      <c r="B152" s="123"/>
      <c r="C152" s="150" t="s">
        <v>178</v>
      </c>
      <c r="D152" s="150" t="s">
        <v>158</v>
      </c>
      <c r="E152" s="151" t="s">
        <v>179</v>
      </c>
      <c r="F152" s="152" t="s">
        <v>180</v>
      </c>
      <c r="G152" s="153" t="s">
        <v>181</v>
      </c>
      <c r="H152" s="154">
        <v>10.175000000000001</v>
      </c>
      <c r="I152" s="172"/>
      <c r="J152" s="155">
        <f>ROUND(I152*H152,2)</f>
        <v>0</v>
      </c>
      <c r="K152" s="156"/>
      <c r="L152" s="157"/>
      <c r="M152" s="158" t="s">
        <v>1</v>
      </c>
      <c r="N152" s="159" t="s">
        <v>37</v>
      </c>
      <c r="O152" s="133">
        <v>0</v>
      </c>
      <c r="P152" s="133">
        <f>O152*H152</f>
        <v>0</v>
      </c>
      <c r="Q152" s="133">
        <v>0.55000000000000004</v>
      </c>
      <c r="R152" s="133">
        <f>Q152*H152</f>
        <v>5.5962500000000013</v>
      </c>
      <c r="S152" s="133">
        <v>0</v>
      </c>
      <c r="T152" s="134">
        <f>S152*H152</f>
        <v>0</v>
      </c>
      <c r="AR152" s="135" t="s">
        <v>161</v>
      </c>
      <c r="AT152" s="135" t="s">
        <v>158</v>
      </c>
      <c r="AU152" s="135" t="s">
        <v>80</v>
      </c>
      <c r="AY152" s="15" t="s">
        <v>114</v>
      </c>
      <c r="BE152" s="136">
        <f>IF(N152="základní",J152,0)</f>
        <v>0</v>
      </c>
      <c r="BF152" s="136">
        <f>IF(N152="snížená",J152,0)</f>
        <v>0</v>
      </c>
      <c r="BG152" s="136">
        <f>IF(N152="zákl. přenesená",J152,0)</f>
        <v>0</v>
      </c>
      <c r="BH152" s="136">
        <f>IF(N152="sníž. přenesená",J152,0)</f>
        <v>0</v>
      </c>
      <c r="BI152" s="136">
        <f>IF(N152="nulová",J152,0)</f>
        <v>0</v>
      </c>
      <c r="BJ152" s="15" t="s">
        <v>77</v>
      </c>
      <c r="BK152" s="136">
        <f>ROUND(I152*H152,2)</f>
        <v>0</v>
      </c>
      <c r="BL152" s="15" t="s">
        <v>152</v>
      </c>
      <c r="BM152" s="135" t="s">
        <v>182</v>
      </c>
    </row>
    <row r="153" spans="2:65" s="12" customFormat="1">
      <c r="B153" s="137"/>
      <c r="D153" s="138" t="s">
        <v>132</v>
      </c>
      <c r="E153" s="139" t="s">
        <v>1</v>
      </c>
      <c r="F153" s="140" t="s">
        <v>183</v>
      </c>
      <c r="H153" s="141">
        <v>10.175000000000001</v>
      </c>
      <c r="L153" s="137"/>
      <c r="M153" s="142"/>
      <c r="T153" s="143"/>
      <c r="AT153" s="139" t="s">
        <v>132</v>
      </c>
      <c r="AU153" s="139" t="s">
        <v>80</v>
      </c>
      <c r="AV153" s="12" t="s">
        <v>80</v>
      </c>
      <c r="AW153" s="12" t="s">
        <v>29</v>
      </c>
      <c r="AX153" s="12" t="s">
        <v>72</v>
      </c>
      <c r="AY153" s="139" t="s">
        <v>114</v>
      </c>
    </row>
    <row r="154" spans="2:65" s="13" customFormat="1">
      <c r="B154" s="144"/>
      <c r="D154" s="138" t="s">
        <v>132</v>
      </c>
      <c r="E154" s="145" t="s">
        <v>1</v>
      </c>
      <c r="F154" s="146" t="s">
        <v>134</v>
      </c>
      <c r="H154" s="147">
        <v>10.175000000000001</v>
      </c>
      <c r="L154" s="144"/>
      <c r="M154" s="148"/>
      <c r="T154" s="149"/>
      <c r="AT154" s="145" t="s">
        <v>132</v>
      </c>
      <c r="AU154" s="145" t="s">
        <v>80</v>
      </c>
      <c r="AV154" s="13" t="s">
        <v>118</v>
      </c>
      <c r="AW154" s="13" t="s">
        <v>29</v>
      </c>
      <c r="AX154" s="13" t="s">
        <v>77</v>
      </c>
      <c r="AY154" s="145" t="s">
        <v>114</v>
      </c>
    </row>
    <row r="155" spans="2:65" s="1" customFormat="1" ht="16.5" customHeight="1">
      <c r="B155" s="123"/>
      <c r="C155" s="124" t="s">
        <v>184</v>
      </c>
      <c r="D155" s="124" t="s">
        <v>116</v>
      </c>
      <c r="E155" s="125" t="s">
        <v>185</v>
      </c>
      <c r="F155" s="126" t="s">
        <v>186</v>
      </c>
      <c r="G155" s="127" t="s">
        <v>151</v>
      </c>
      <c r="H155" s="128">
        <v>370</v>
      </c>
      <c r="I155" s="171"/>
      <c r="J155" s="129">
        <f>ROUND(I155*H155,2)</f>
        <v>0</v>
      </c>
      <c r="K155" s="130"/>
      <c r="L155" s="27"/>
      <c r="M155" s="131" t="s">
        <v>1</v>
      </c>
      <c r="N155" s="132" t="s">
        <v>37</v>
      </c>
      <c r="O155" s="133">
        <v>0.09</v>
      </c>
      <c r="P155" s="133">
        <f>O155*H155</f>
        <v>33.299999999999997</v>
      </c>
      <c r="Q155" s="133">
        <v>0</v>
      </c>
      <c r="R155" s="133">
        <f>Q155*H155</f>
        <v>0</v>
      </c>
      <c r="S155" s="133">
        <v>1.4999999999999999E-2</v>
      </c>
      <c r="T155" s="134">
        <f>S155*H155</f>
        <v>5.55</v>
      </c>
      <c r="AR155" s="135" t="s">
        <v>152</v>
      </c>
      <c r="AT155" s="135" t="s">
        <v>116</v>
      </c>
      <c r="AU155" s="135" t="s">
        <v>80</v>
      </c>
      <c r="AY155" s="15" t="s">
        <v>114</v>
      </c>
      <c r="BE155" s="136">
        <f>IF(N155="základní",J155,0)</f>
        <v>0</v>
      </c>
      <c r="BF155" s="136">
        <f>IF(N155="snížená",J155,0)</f>
        <v>0</v>
      </c>
      <c r="BG155" s="136">
        <f>IF(N155="zákl. přenesená",J155,0)</f>
        <v>0</v>
      </c>
      <c r="BH155" s="136">
        <f>IF(N155="sníž. přenesená",J155,0)</f>
        <v>0</v>
      </c>
      <c r="BI155" s="136">
        <f>IF(N155="nulová",J155,0)</f>
        <v>0</v>
      </c>
      <c r="BJ155" s="15" t="s">
        <v>77</v>
      </c>
      <c r="BK155" s="136">
        <f>ROUND(I155*H155,2)</f>
        <v>0</v>
      </c>
      <c r="BL155" s="15" t="s">
        <v>152</v>
      </c>
      <c r="BM155" s="135" t="s">
        <v>187</v>
      </c>
    </row>
    <row r="156" spans="2:65" s="12" customFormat="1">
      <c r="B156" s="137"/>
      <c r="D156" s="138" t="s">
        <v>132</v>
      </c>
      <c r="E156" s="139" t="s">
        <v>1</v>
      </c>
      <c r="F156" s="140" t="s">
        <v>177</v>
      </c>
      <c r="H156" s="141">
        <v>370</v>
      </c>
      <c r="L156" s="137"/>
      <c r="M156" s="142"/>
      <c r="T156" s="143"/>
      <c r="AT156" s="139" t="s">
        <v>132</v>
      </c>
      <c r="AU156" s="139" t="s">
        <v>80</v>
      </c>
      <c r="AV156" s="12" t="s">
        <v>80</v>
      </c>
      <c r="AW156" s="12" t="s">
        <v>29</v>
      </c>
      <c r="AX156" s="12" t="s">
        <v>72</v>
      </c>
      <c r="AY156" s="139" t="s">
        <v>114</v>
      </c>
    </row>
    <row r="157" spans="2:65" s="13" customFormat="1">
      <c r="B157" s="144"/>
      <c r="D157" s="138" t="s">
        <v>132</v>
      </c>
      <c r="E157" s="145" t="s">
        <v>1</v>
      </c>
      <c r="F157" s="146" t="s">
        <v>134</v>
      </c>
      <c r="H157" s="147">
        <v>370</v>
      </c>
      <c r="L157" s="144"/>
      <c r="M157" s="148"/>
      <c r="T157" s="149"/>
      <c r="AT157" s="145" t="s">
        <v>132</v>
      </c>
      <c r="AU157" s="145" t="s">
        <v>80</v>
      </c>
      <c r="AV157" s="13" t="s">
        <v>118</v>
      </c>
      <c r="AW157" s="13" t="s">
        <v>29</v>
      </c>
      <c r="AX157" s="13" t="s">
        <v>77</v>
      </c>
      <c r="AY157" s="145" t="s">
        <v>114</v>
      </c>
    </row>
    <row r="158" spans="2:65" s="1" customFormat="1" ht="24.15" customHeight="1">
      <c r="B158" s="123"/>
      <c r="C158" s="124" t="s">
        <v>188</v>
      </c>
      <c r="D158" s="124" t="s">
        <v>116</v>
      </c>
      <c r="E158" s="125" t="s">
        <v>189</v>
      </c>
      <c r="F158" s="126" t="s">
        <v>190</v>
      </c>
      <c r="G158" s="127" t="s">
        <v>181</v>
      </c>
      <c r="H158" s="128">
        <v>9.25</v>
      </c>
      <c r="I158" s="171"/>
      <c r="J158" s="129">
        <f>ROUND(I158*H158,2)</f>
        <v>0</v>
      </c>
      <c r="K158" s="130"/>
      <c r="L158" s="27"/>
      <c r="M158" s="131" t="s">
        <v>1</v>
      </c>
      <c r="N158" s="132" t="s">
        <v>37</v>
      </c>
      <c r="O158" s="133">
        <v>0</v>
      </c>
      <c r="P158" s="133">
        <f>O158*H158</f>
        <v>0</v>
      </c>
      <c r="Q158" s="133">
        <v>2.2839999999999999E-2</v>
      </c>
      <c r="R158" s="133">
        <f>Q158*H158</f>
        <v>0.21126999999999999</v>
      </c>
      <c r="S158" s="133">
        <v>0</v>
      </c>
      <c r="T158" s="134">
        <f>S158*H158</f>
        <v>0</v>
      </c>
      <c r="AR158" s="135" t="s">
        <v>152</v>
      </c>
      <c r="AT158" s="135" t="s">
        <v>116</v>
      </c>
      <c r="AU158" s="135" t="s">
        <v>80</v>
      </c>
      <c r="AY158" s="15" t="s">
        <v>114</v>
      </c>
      <c r="BE158" s="136">
        <f>IF(N158="základní",J158,0)</f>
        <v>0</v>
      </c>
      <c r="BF158" s="136">
        <f>IF(N158="snížená",J158,0)</f>
        <v>0</v>
      </c>
      <c r="BG158" s="136">
        <f>IF(N158="zákl. přenesená",J158,0)</f>
        <v>0</v>
      </c>
      <c r="BH158" s="136">
        <f>IF(N158="sníž. přenesená",J158,0)</f>
        <v>0</v>
      </c>
      <c r="BI158" s="136">
        <f>IF(N158="nulová",J158,0)</f>
        <v>0</v>
      </c>
      <c r="BJ158" s="15" t="s">
        <v>77</v>
      </c>
      <c r="BK158" s="136">
        <f>ROUND(I158*H158,2)</f>
        <v>0</v>
      </c>
      <c r="BL158" s="15" t="s">
        <v>152</v>
      </c>
      <c r="BM158" s="135" t="s">
        <v>191</v>
      </c>
    </row>
    <row r="159" spans="2:65" s="1" customFormat="1" ht="33" customHeight="1">
      <c r="B159" s="123"/>
      <c r="C159" s="124" t="s">
        <v>152</v>
      </c>
      <c r="D159" s="124" t="s">
        <v>116</v>
      </c>
      <c r="E159" s="125" t="s">
        <v>192</v>
      </c>
      <c r="F159" s="126" t="s">
        <v>193</v>
      </c>
      <c r="G159" s="127" t="s">
        <v>123</v>
      </c>
      <c r="H159" s="128">
        <v>5.8079999999999998</v>
      </c>
      <c r="I159" s="171"/>
      <c r="J159" s="129">
        <f>ROUND(I159*H159,2)</f>
        <v>0</v>
      </c>
      <c r="K159" s="130"/>
      <c r="L159" s="27"/>
      <c r="M159" s="131" t="s">
        <v>1</v>
      </c>
      <c r="N159" s="132" t="s">
        <v>37</v>
      </c>
      <c r="O159" s="133">
        <v>5.8789999999999996</v>
      </c>
      <c r="P159" s="133">
        <f>O159*H159</f>
        <v>34.145231999999993</v>
      </c>
      <c r="Q159" s="133">
        <v>0</v>
      </c>
      <c r="R159" s="133">
        <f>Q159*H159</f>
        <v>0</v>
      </c>
      <c r="S159" s="133">
        <v>0</v>
      </c>
      <c r="T159" s="134">
        <f>S159*H159</f>
        <v>0</v>
      </c>
      <c r="AR159" s="135" t="s">
        <v>152</v>
      </c>
      <c r="AT159" s="135" t="s">
        <v>116</v>
      </c>
      <c r="AU159" s="135" t="s">
        <v>80</v>
      </c>
      <c r="AY159" s="15" t="s">
        <v>114</v>
      </c>
      <c r="BE159" s="136">
        <f>IF(N159="základní",J159,0)</f>
        <v>0</v>
      </c>
      <c r="BF159" s="136">
        <f>IF(N159="snížená",J159,0)</f>
        <v>0</v>
      </c>
      <c r="BG159" s="136">
        <f>IF(N159="zákl. přenesená",J159,0)</f>
        <v>0</v>
      </c>
      <c r="BH159" s="136">
        <f>IF(N159="sníž. přenesená",J159,0)</f>
        <v>0</v>
      </c>
      <c r="BI159" s="136">
        <f>IF(N159="nulová",J159,0)</f>
        <v>0</v>
      </c>
      <c r="BJ159" s="15" t="s">
        <v>77</v>
      </c>
      <c r="BK159" s="136">
        <f>ROUND(I159*H159,2)</f>
        <v>0</v>
      </c>
      <c r="BL159" s="15" t="s">
        <v>152</v>
      </c>
      <c r="BM159" s="135" t="s">
        <v>194</v>
      </c>
    </row>
    <row r="160" spans="2:65" s="11" customFormat="1" ht="22.95" customHeight="1">
      <c r="B160" s="112"/>
      <c r="D160" s="113" t="s">
        <v>71</v>
      </c>
      <c r="E160" s="121" t="s">
        <v>195</v>
      </c>
      <c r="F160" s="121" t="s">
        <v>196</v>
      </c>
      <c r="J160" s="122">
        <f>BK160</f>
        <v>0</v>
      </c>
      <c r="L160" s="112"/>
      <c r="M160" s="116"/>
      <c r="P160" s="117">
        <f>SUM(P161:P177)</f>
        <v>54.232999999999997</v>
      </c>
      <c r="R160" s="117">
        <f>SUM(R161:R177)</f>
        <v>0</v>
      </c>
      <c r="T160" s="118">
        <f>SUM(T161:T177)</f>
        <v>0.26051000000000002</v>
      </c>
      <c r="AR160" s="113" t="s">
        <v>80</v>
      </c>
      <c r="AT160" s="119" t="s">
        <v>71</v>
      </c>
      <c r="AU160" s="119" t="s">
        <v>77</v>
      </c>
      <c r="AY160" s="113" t="s">
        <v>114</v>
      </c>
      <c r="BK160" s="120">
        <f>SUM(BK161:BK177)</f>
        <v>0</v>
      </c>
    </row>
    <row r="161" spans="2:65" s="1" customFormat="1" ht="16.5" customHeight="1">
      <c r="B161" s="123"/>
      <c r="C161" s="124" t="s">
        <v>197</v>
      </c>
      <c r="D161" s="124" t="s">
        <v>116</v>
      </c>
      <c r="E161" s="125" t="s">
        <v>198</v>
      </c>
      <c r="F161" s="126" t="s">
        <v>199</v>
      </c>
      <c r="G161" s="127" t="s">
        <v>200</v>
      </c>
      <c r="H161" s="128">
        <v>16</v>
      </c>
      <c r="I161" s="171"/>
      <c r="J161" s="129">
        <f t="shared" ref="J161:J177" si="0">ROUND(I161*H161,2)</f>
        <v>0</v>
      </c>
      <c r="K161" s="130"/>
      <c r="L161" s="27"/>
      <c r="M161" s="131" t="s">
        <v>1</v>
      </c>
      <c r="N161" s="132" t="s">
        <v>37</v>
      </c>
      <c r="O161" s="133">
        <v>0.104</v>
      </c>
      <c r="P161" s="133">
        <f t="shared" ref="P161:P177" si="1">O161*H161</f>
        <v>1.6639999999999999</v>
      </c>
      <c r="Q161" s="133">
        <v>0</v>
      </c>
      <c r="R161" s="133">
        <f t="shared" ref="R161:R177" si="2">Q161*H161</f>
        <v>0</v>
      </c>
      <c r="S161" s="133">
        <v>1.6999999999999999E-3</v>
      </c>
      <c r="T161" s="134">
        <f t="shared" ref="T161:T177" si="3">S161*H161</f>
        <v>2.7199999999999998E-2</v>
      </c>
      <c r="AR161" s="135" t="s">
        <v>152</v>
      </c>
      <c r="AT161" s="135" t="s">
        <v>116</v>
      </c>
      <c r="AU161" s="135" t="s">
        <v>80</v>
      </c>
      <c r="AY161" s="15" t="s">
        <v>114</v>
      </c>
      <c r="BE161" s="136">
        <f t="shared" ref="BE161:BE177" si="4">IF(N161="základní",J161,0)</f>
        <v>0</v>
      </c>
      <c r="BF161" s="136">
        <f t="shared" ref="BF161:BF177" si="5">IF(N161="snížená",J161,0)</f>
        <v>0</v>
      </c>
      <c r="BG161" s="136">
        <f t="shared" ref="BG161:BG177" si="6">IF(N161="zákl. přenesená",J161,0)</f>
        <v>0</v>
      </c>
      <c r="BH161" s="136">
        <f t="shared" ref="BH161:BH177" si="7">IF(N161="sníž. přenesená",J161,0)</f>
        <v>0</v>
      </c>
      <c r="BI161" s="136">
        <f t="shared" ref="BI161:BI177" si="8">IF(N161="nulová",J161,0)</f>
        <v>0</v>
      </c>
      <c r="BJ161" s="15" t="s">
        <v>77</v>
      </c>
      <c r="BK161" s="136">
        <f t="shared" ref="BK161:BK177" si="9">ROUND(I161*H161,2)</f>
        <v>0</v>
      </c>
      <c r="BL161" s="15" t="s">
        <v>152</v>
      </c>
      <c r="BM161" s="135" t="s">
        <v>201</v>
      </c>
    </row>
    <row r="162" spans="2:65" s="1" customFormat="1" ht="24.15" customHeight="1">
      <c r="B162" s="123"/>
      <c r="C162" s="124" t="s">
        <v>202</v>
      </c>
      <c r="D162" s="124" t="s">
        <v>116</v>
      </c>
      <c r="E162" s="125" t="s">
        <v>203</v>
      </c>
      <c r="F162" s="126" t="s">
        <v>204</v>
      </c>
      <c r="G162" s="127" t="s">
        <v>200</v>
      </c>
      <c r="H162" s="128">
        <v>35</v>
      </c>
      <c r="I162" s="171"/>
      <c r="J162" s="129">
        <f t="shared" si="0"/>
        <v>0</v>
      </c>
      <c r="K162" s="130"/>
      <c r="L162" s="27"/>
      <c r="M162" s="131" t="s">
        <v>1</v>
      </c>
      <c r="N162" s="132" t="s">
        <v>37</v>
      </c>
      <c r="O162" s="133">
        <v>7.8E-2</v>
      </c>
      <c r="P162" s="133">
        <f t="shared" si="1"/>
        <v>2.73</v>
      </c>
      <c r="Q162" s="133">
        <v>0</v>
      </c>
      <c r="R162" s="133">
        <f t="shared" si="2"/>
        <v>0</v>
      </c>
      <c r="S162" s="133">
        <v>1.7700000000000001E-3</v>
      </c>
      <c r="T162" s="134">
        <f t="shared" si="3"/>
        <v>6.1950000000000005E-2</v>
      </c>
      <c r="AR162" s="135" t="s">
        <v>152</v>
      </c>
      <c r="AT162" s="135" t="s">
        <v>116</v>
      </c>
      <c r="AU162" s="135" t="s">
        <v>80</v>
      </c>
      <c r="AY162" s="15" t="s">
        <v>114</v>
      </c>
      <c r="BE162" s="136">
        <f t="shared" si="4"/>
        <v>0</v>
      </c>
      <c r="BF162" s="136">
        <f t="shared" si="5"/>
        <v>0</v>
      </c>
      <c r="BG162" s="136">
        <f t="shared" si="6"/>
        <v>0</v>
      </c>
      <c r="BH162" s="136">
        <f t="shared" si="7"/>
        <v>0</v>
      </c>
      <c r="BI162" s="136">
        <f t="shared" si="8"/>
        <v>0</v>
      </c>
      <c r="BJ162" s="15" t="s">
        <v>77</v>
      </c>
      <c r="BK162" s="136">
        <f t="shared" si="9"/>
        <v>0</v>
      </c>
      <c r="BL162" s="15" t="s">
        <v>152</v>
      </c>
      <c r="BM162" s="135" t="s">
        <v>205</v>
      </c>
    </row>
    <row r="163" spans="2:65" s="1" customFormat="1" ht="16.5" customHeight="1">
      <c r="B163" s="123"/>
      <c r="C163" s="124" t="s">
        <v>206</v>
      </c>
      <c r="D163" s="124" t="s">
        <v>116</v>
      </c>
      <c r="E163" s="125" t="s">
        <v>207</v>
      </c>
      <c r="F163" s="126" t="s">
        <v>208</v>
      </c>
      <c r="G163" s="127" t="s">
        <v>200</v>
      </c>
      <c r="H163" s="128">
        <v>30</v>
      </c>
      <c r="I163" s="171"/>
      <c r="J163" s="129">
        <f t="shared" si="0"/>
        <v>0</v>
      </c>
      <c r="K163" s="130"/>
      <c r="L163" s="27"/>
      <c r="M163" s="131" t="s">
        <v>1</v>
      </c>
      <c r="N163" s="132" t="s">
        <v>37</v>
      </c>
      <c r="O163" s="133">
        <v>0.246</v>
      </c>
      <c r="P163" s="133">
        <f t="shared" si="1"/>
        <v>7.38</v>
      </c>
      <c r="Q163" s="133">
        <v>0</v>
      </c>
      <c r="R163" s="133">
        <f t="shared" si="2"/>
        <v>0</v>
      </c>
      <c r="S163" s="133">
        <v>2.5999999999999999E-3</v>
      </c>
      <c r="T163" s="134">
        <f t="shared" si="3"/>
        <v>7.8E-2</v>
      </c>
      <c r="AR163" s="135" t="s">
        <v>152</v>
      </c>
      <c r="AT163" s="135" t="s">
        <v>116</v>
      </c>
      <c r="AU163" s="135" t="s">
        <v>80</v>
      </c>
      <c r="AY163" s="15" t="s">
        <v>114</v>
      </c>
      <c r="BE163" s="136">
        <f t="shared" si="4"/>
        <v>0</v>
      </c>
      <c r="BF163" s="136">
        <f t="shared" si="5"/>
        <v>0</v>
      </c>
      <c r="BG163" s="136">
        <f t="shared" si="6"/>
        <v>0</v>
      </c>
      <c r="BH163" s="136">
        <f t="shared" si="7"/>
        <v>0</v>
      </c>
      <c r="BI163" s="136">
        <f t="shared" si="8"/>
        <v>0</v>
      </c>
      <c r="BJ163" s="15" t="s">
        <v>77</v>
      </c>
      <c r="BK163" s="136">
        <f t="shared" si="9"/>
        <v>0</v>
      </c>
      <c r="BL163" s="15" t="s">
        <v>152</v>
      </c>
      <c r="BM163" s="135" t="s">
        <v>209</v>
      </c>
    </row>
    <row r="164" spans="2:65" s="1" customFormat="1" ht="16.5" customHeight="1">
      <c r="B164" s="123"/>
      <c r="C164" s="124" t="s">
        <v>210</v>
      </c>
      <c r="D164" s="124" t="s">
        <v>116</v>
      </c>
      <c r="E164" s="125" t="s">
        <v>211</v>
      </c>
      <c r="F164" s="126" t="s">
        <v>212</v>
      </c>
      <c r="G164" s="127" t="s">
        <v>213</v>
      </c>
      <c r="H164" s="128">
        <v>26</v>
      </c>
      <c r="I164" s="171"/>
      <c r="J164" s="129">
        <f t="shared" si="0"/>
        <v>0</v>
      </c>
      <c r="K164" s="130"/>
      <c r="L164" s="27"/>
      <c r="M164" s="131" t="s">
        <v>1</v>
      </c>
      <c r="N164" s="132" t="s">
        <v>37</v>
      </c>
      <c r="O164" s="133">
        <v>0.13200000000000001</v>
      </c>
      <c r="P164" s="133">
        <f t="shared" si="1"/>
        <v>3.4320000000000004</v>
      </c>
      <c r="Q164" s="133">
        <v>0</v>
      </c>
      <c r="R164" s="133">
        <f t="shared" si="2"/>
        <v>0</v>
      </c>
      <c r="S164" s="133">
        <v>5.9999999999999995E-4</v>
      </c>
      <c r="T164" s="134">
        <f t="shared" si="3"/>
        <v>1.5599999999999999E-2</v>
      </c>
      <c r="AR164" s="135" t="s">
        <v>152</v>
      </c>
      <c r="AT164" s="135" t="s">
        <v>116</v>
      </c>
      <c r="AU164" s="135" t="s">
        <v>80</v>
      </c>
      <c r="AY164" s="15" t="s">
        <v>114</v>
      </c>
      <c r="BE164" s="136">
        <f t="shared" si="4"/>
        <v>0</v>
      </c>
      <c r="BF164" s="136">
        <f t="shared" si="5"/>
        <v>0</v>
      </c>
      <c r="BG164" s="136">
        <f t="shared" si="6"/>
        <v>0</v>
      </c>
      <c r="BH164" s="136">
        <f t="shared" si="7"/>
        <v>0</v>
      </c>
      <c r="BI164" s="136">
        <f t="shared" si="8"/>
        <v>0</v>
      </c>
      <c r="BJ164" s="15" t="s">
        <v>77</v>
      </c>
      <c r="BK164" s="136">
        <f t="shared" si="9"/>
        <v>0</v>
      </c>
      <c r="BL164" s="15" t="s">
        <v>152</v>
      </c>
      <c r="BM164" s="135" t="s">
        <v>214</v>
      </c>
    </row>
    <row r="165" spans="2:65" s="1" customFormat="1" ht="16.5" customHeight="1">
      <c r="B165" s="123"/>
      <c r="C165" s="124" t="s">
        <v>7</v>
      </c>
      <c r="D165" s="124" t="s">
        <v>116</v>
      </c>
      <c r="E165" s="125" t="s">
        <v>215</v>
      </c>
      <c r="F165" s="126" t="s">
        <v>216</v>
      </c>
      <c r="G165" s="127" t="s">
        <v>200</v>
      </c>
      <c r="H165" s="128">
        <v>18</v>
      </c>
      <c r="I165" s="171"/>
      <c r="J165" s="129">
        <f t="shared" si="0"/>
        <v>0</v>
      </c>
      <c r="K165" s="130"/>
      <c r="L165" s="27"/>
      <c r="M165" s="131" t="s">
        <v>1</v>
      </c>
      <c r="N165" s="132" t="s">
        <v>37</v>
      </c>
      <c r="O165" s="133">
        <v>0.313</v>
      </c>
      <c r="P165" s="133">
        <f t="shared" si="1"/>
        <v>5.6340000000000003</v>
      </c>
      <c r="Q165" s="133">
        <v>0</v>
      </c>
      <c r="R165" s="133">
        <f t="shared" si="2"/>
        <v>0</v>
      </c>
      <c r="S165" s="133">
        <v>3.9399999999999999E-3</v>
      </c>
      <c r="T165" s="134">
        <f t="shared" si="3"/>
        <v>7.0919999999999997E-2</v>
      </c>
      <c r="AR165" s="135" t="s">
        <v>152</v>
      </c>
      <c r="AT165" s="135" t="s">
        <v>116</v>
      </c>
      <c r="AU165" s="135" t="s">
        <v>80</v>
      </c>
      <c r="AY165" s="15" t="s">
        <v>114</v>
      </c>
      <c r="BE165" s="136">
        <f t="shared" si="4"/>
        <v>0</v>
      </c>
      <c r="BF165" s="136">
        <f t="shared" si="5"/>
        <v>0</v>
      </c>
      <c r="BG165" s="136">
        <f t="shared" si="6"/>
        <v>0</v>
      </c>
      <c r="BH165" s="136">
        <f t="shared" si="7"/>
        <v>0</v>
      </c>
      <c r="BI165" s="136">
        <f t="shared" si="8"/>
        <v>0</v>
      </c>
      <c r="BJ165" s="15" t="s">
        <v>77</v>
      </c>
      <c r="BK165" s="136">
        <f t="shared" si="9"/>
        <v>0</v>
      </c>
      <c r="BL165" s="15" t="s">
        <v>152</v>
      </c>
      <c r="BM165" s="135" t="s">
        <v>217</v>
      </c>
    </row>
    <row r="166" spans="2:65" s="1" customFormat="1" ht="16.5" customHeight="1">
      <c r="B166" s="123"/>
      <c r="C166" s="124" t="s">
        <v>218</v>
      </c>
      <c r="D166" s="124" t="s">
        <v>116</v>
      </c>
      <c r="E166" s="125" t="s">
        <v>219</v>
      </c>
      <c r="F166" s="126" t="s">
        <v>220</v>
      </c>
      <c r="G166" s="127" t="s">
        <v>213</v>
      </c>
      <c r="H166" s="128">
        <v>18</v>
      </c>
      <c r="I166" s="171"/>
      <c r="J166" s="129">
        <f t="shared" si="0"/>
        <v>0</v>
      </c>
      <c r="K166" s="130"/>
      <c r="L166" s="27"/>
      <c r="M166" s="131" t="s">
        <v>1</v>
      </c>
      <c r="N166" s="132" t="s">
        <v>37</v>
      </c>
      <c r="O166" s="133">
        <v>8.5999999999999993E-2</v>
      </c>
      <c r="P166" s="133">
        <f t="shared" si="1"/>
        <v>1.5479999999999998</v>
      </c>
      <c r="Q166" s="133">
        <v>0</v>
      </c>
      <c r="R166" s="133">
        <f t="shared" si="2"/>
        <v>0</v>
      </c>
      <c r="S166" s="133">
        <v>3.8000000000000002E-4</v>
      </c>
      <c r="T166" s="134">
        <f t="shared" si="3"/>
        <v>6.8400000000000006E-3</v>
      </c>
      <c r="AR166" s="135" t="s">
        <v>152</v>
      </c>
      <c r="AT166" s="135" t="s">
        <v>116</v>
      </c>
      <c r="AU166" s="135" t="s">
        <v>80</v>
      </c>
      <c r="AY166" s="15" t="s">
        <v>114</v>
      </c>
      <c r="BE166" s="136">
        <f t="shared" si="4"/>
        <v>0</v>
      </c>
      <c r="BF166" s="136">
        <f t="shared" si="5"/>
        <v>0</v>
      </c>
      <c r="BG166" s="136">
        <f t="shared" si="6"/>
        <v>0</v>
      </c>
      <c r="BH166" s="136">
        <f t="shared" si="7"/>
        <v>0</v>
      </c>
      <c r="BI166" s="136">
        <f t="shared" si="8"/>
        <v>0</v>
      </c>
      <c r="BJ166" s="15" t="s">
        <v>77</v>
      </c>
      <c r="BK166" s="136">
        <f t="shared" si="9"/>
        <v>0</v>
      </c>
      <c r="BL166" s="15" t="s">
        <v>152</v>
      </c>
      <c r="BM166" s="135" t="s">
        <v>221</v>
      </c>
    </row>
    <row r="167" spans="2:65" s="1" customFormat="1" ht="16.5" customHeight="1">
      <c r="B167" s="123"/>
      <c r="C167" s="124" t="s">
        <v>222</v>
      </c>
      <c r="D167" s="124" t="s">
        <v>116</v>
      </c>
      <c r="E167" s="125" t="s">
        <v>223</v>
      </c>
      <c r="F167" s="126" t="s">
        <v>224</v>
      </c>
      <c r="G167" s="127" t="s">
        <v>200</v>
      </c>
      <c r="H167" s="128">
        <v>16</v>
      </c>
      <c r="I167" s="171"/>
      <c r="J167" s="129">
        <f t="shared" si="0"/>
        <v>0</v>
      </c>
      <c r="K167" s="130"/>
      <c r="L167" s="27"/>
      <c r="M167" s="131" t="s">
        <v>1</v>
      </c>
      <c r="N167" s="132" t="s">
        <v>37</v>
      </c>
      <c r="O167" s="133">
        <v>0.33200000000000002</v>
      </c>
      <c r="P167" s="133">
        <f t="shared" si="1"/>
        <v>5.3120000000000003</v>
      </c>
      <c r="Q167" s="133">
        <v>0</v>
      </c>
      <c r="R167" s="133">
        <f t="shared" si="2"/>
        <v>0</v>
      </c>
      <c r="S167" s="133">
        <v>0</v>
      </c>
      <c r="T167" s="134">
        <f t="shared" si="3"/>
        <v>0</v>
      </c>
      <c r="AR167" s="135" t="s">
        <v>152</v>
      </c>
      <c r="AT167" s="135" t="s">
        <v>116</v>
      </c>
      <c r="AU167" s="135" t="s">
        <v>80</v>
      </c>
      <c r="AY167" s="15" t="s">
        <v>114</v>
      </c>
      <c r="BE167" s="136">
        <f t="shared" si="4"/>
        <v>0</v>
      </c>
      <c r="BF167" s="136">
        <f t="shared" si="5"/>
        <v>0</v>
      </c>
      <c r="BG167" s="136">
        <f t="shared" si="6"/>
        <v>0</v>
      </c>
      <c r="BH167" s="136">
        <f t="shared" si="7"/>
        <v>0</v>
      </c>
      <c r="BI167" s="136">
        <f t="shared" si="8"/>
        <v>0</v>
      </c>
      <c r="BJ167" s="15" t="s">
        <v>77</v>
      </c>
      <c r="BK167" s="136">
        <f t="shared" si="9"/>
        <v>0</v>
      </c>
      <c r="BL167" s="15" t="s">
        <v>152</v>
      </c>
      <c r="BM167" s="135" t="s">
        <v>225</v>
      </c>
    </row>
    <row r="168" spans="2:65" s="1" customFormat="1" ht="16.5" customHeight="1">
      <c r="B168" s="123"/>
      <c r="C168" s="124" t="s">
        <v>226</v>
      </c>
      <c r="D168" s="124" t="s">
        <v>116</v>
      </c>
      <c r="E168" s="125" t="s">
        <v>227</v>
      </c>
      <c r="F168" s="126" t="s">
        <v>228</v>
      </c>
      <c r="G168" s="127" t="s">
        <v>200</v>
      </c>
      <c r="H168" s="128">
        <v>35</v>
      </c>
      <c r="I168" s="171"/>
      <c r="J168" s="129">
        <f t="shared" si="0"/>
        <v>0</v>
      </c>
      <c r="K168" s="130"/>
      <c r="L168" s="27"/>
      <c r="M168" s="131" t="s">
        <v>1</v>
      </c>
      <c r="N168" s="132" t="s">
        <v>37</v>
      </c>
      <c r="O168" s="133">
        <v>0.251</v>
      </c>
      <c r="P168" s="133">
        <f t="shared" si="1"/>
        <v>8.7850000000000001</v>
      </c>
      <c r="Q168" s="133">
        <v>0</v>
      </c>
      <c r="R168" s="133">
        <f t="shared" si="2"/>
        <v>0</v>
      </c>
      <c r="S168" s="133">
        <v>0</v>
      </c>
      <c r="T168" s="134">
        <f t="shared" si="3"/>
        <v>0</v>
      </c>
      <c r="AR168" s="135" t="s">
        <v>152</v>
      </c>
      <c r="AT168" s="135" t="s">
        <v>116</v>
      </c>
      <c r="AU168" s="135" t="s">
        <v>80</v>
      </c>
      <c r="AY168" s="15" t="s">
        <v>114</v>
      </c>
      <c r="BE168" s="136">
        <f t="shared" si="4"/>
        <v>0</v>
      </c>
      <c r="BF168" s="136">
        <f t="shared" si="5"/>
        <v>0</v>
      </c>
      <c r="BG168" s="136">
        <f t="shared" si="6"/>
        <v>0</v>
      </c>
      <c r="BH168" s="136">
        <f t="shared" si="7"/>
        <v>0</v>
      </c>
      <c r="BI168" s="136">
        <f t="shared" si="8"/>
        <v>0</v>
      </c>
      <c r="BJ168" s="15" t="s">
        <v>77</v>
      </c>
      <c r="BK168" s="136">
        <f t="shared" si="9"/>
        <v>0</v>
      </c>
      <c r="BL168" s="15" t="s">
        <v>152</v>
      </c>
      <c r="BM168" s="135" t="s">
        <v>229</v>
      </c>
    </row>
    <row r="169" spans="2:65" s="1" customFormat="1" ht="16.5" customHeight="1">
      <c r="B169" s="123"/>
      <c r="C169" s="124" t="s">
        <v>230</v>
      </c>
      <c r="D169" s="124" t="s">
        <v>116</v>
      </c>
      <c r="E169" s="125" t="s">
        <v>231</v>
      </c>
      <c r="F169" s="126" t="s">
        <v>232</v>
      </c>
      <c r="G169" s="127" t="s">
        <v>200</v>
      </c>
      <c r="H169" s="128">
        <v>30</v>
      </c>
      <c r="I169" s="171"/>
      <c r="J169" s="129">
        <f t="shared" si="0"/>
        <v>0</v>
      </c>
      <c r="K169" s="130"/>
      <c r="L169" s="27"/>
      <c r="M169" s="131" t="s">
        <v>1</v>
      </c>
      <c r="N169" s="132" t="s">
        <v>37</v>
      </c>
      <c r="O169" s="133">
        <v>0.245</v>
      </c>
      <c r="P169" s="133">
        <f t="shared" si="1"/>
        <v>7.35</v>
      </c>
      <c r="Q169" s="133">
        <v>0</v>
      </c>
      <c r="R169" s="133">
        <f t="shared" si="2"/>
        <v>0</v>
      </c>
      <c r="S169" s="133">
        <v>0</v>
      </c>
      <c r="T169" s="134">
        <f t="shared" si="3"/>
        <v>0</v>
      </c>
      <c r="AR169" s="135" t="s">
        <v>152</v>
      </c>
      <c r="AT169" s="135" t="s">
        <v>116</v>
      </c>
      <c r="AU169" s="135" t="s">
        <v>80</v>
      </c>
      <c r="AY169" s="15" t="s">
        <v>114</v>
      </c>
      <c r="BE169" s="136">
        <f t="shared" si="4"/>
        <v>0</v>
      </c>
      <c r="BF169" s="136">
        <f t="shared" si="5"/>
        <v>0</v>
      </c>
      <c r="BG169" s="136">
        <f t="shared" si="6"/>
        <v>0</v>
      </c>
      <c r="BH169" s="136">
        <f t="shared" si="7"/>
        <v>0</v>
      </c>
      <c r="BI169" s="136">
        <f t="shared" si="8"/>
        <v>0</v>
      </c>
      <c r="BJ169" s="15" t="s">
        <v>77</v>
      </c>
      <c r="BK169" s="136">
        <f t="shared" si="9"/>
        <v>0</v>
      </c>
      <c r="BL169" s="15" t="s">
        <v>152</v>
      </c>
      <c r="BM169" s="135" t="s">
        <v>233</v>
      </c>
    </row>
    <row r="170" spans="2:65" s="1" customFormat="1" ht="16.5" customHeight="1">
      <c r="B170" s="123"/>
      <c r="C170" s="124" t="s">
        <v>234</v>
      </c>
      <c r="D170" s="124" t="s">
        <v>116</v>
      </c>
      <c r="E170" s="125" t="s">
        <v>235</v>
      </c>
      <c r="F170" s="126" t="s">
        <v>236</v>
      </c>
      <c r="G170" s="127" t="s">
        <v>213</v>
      </c>
      <c r="H170" s="128">
        <v>4</v>
      </c>
      <c r="I170" s="171"/>
      <c r="J170" s="129">
        <f t="shared" si="0"/>
        <v>0</v>
      </c>
      <c r="K170" s="130"/>
      <c r="L170" s="27"/>
      <c r="M170" s="131" t="s">
        <v>1</v>
      </c>
      <c r="N170" s="132" t="s">
        <v>37</v>
      </c>
      <c r="O170" s="133">
        <v>0.15</v>
      </c>
      <c r="P170" s="133">
        <f t="shared" si="1"/>
        <v>0.6</v>
      </c>
      <c r="Q170" s="133">
        <v>0</v>
      </c>
      <c r="R170" s="133">
        <f t="shared" si="2"/>
        <v>0</v>
      </c>
      <c r="S170" s="133">
        <v>0</v>
      </c>
      <c r="T170" s="134">
        <f t="shared" si="3"/>
        <v>0</v>
      </c>
      <c r="AR170" s="135" t="s">
        <v>152</v>
      </c>
      <c r="AT170" s="135" t="s">
        <v>116</v>
      </c>
      <c r="AU170" s="135" t="s">
        <v>80</v>
      </c>
      <c r="AY170" s="15" t="s">
        <v>114</v>
      </c>
      <c r="BE170" s="136">
        <f t="shared" si="4"/>
        <v>0</v>
      </c>
      <c r="BF170" s="136">
        <f t="shared" si="5"/>
        <v>0</v>
      </c>
      <c r="BG170" s="136">
        <f t="shared" si="6"/>
        <v>0</v>
      </c>
      <c r="BH170" s="136">
        <f t="shared" si="7"/>
        <v>0</v>
      </c>
      <c r="BI170" s="136">
        <f t="shared" si="8"/>
        <v>0</v>
      </c>
      <c r="BJ170" s="15" t="s">
        <v>77</v>
      </c>
      <c r="BK170" s="136">
        <f t="shared" si="9"/>
        <v>0</v>
      </c>
      <c r="BL170" s="15" t="s">
        <v>152</v>
      </c>
      <c r="BM170" s="135" t="s">
        <v>237</v>
      </c>
    </row>
    <row r="171" spans="2:65" s="1" customFormat="1" ht="16.5" customHeight="1">
      <c r="B171" s="123"/>
      <c r="C171" s="124" t="s">
        <v>238</v>
      </c>
      <c r="D171" s="124" t="s">
        <v>116</v>
      </c>
      <c r="E171" s="125" t="s">
        <v>239</v>
      </c>
      <c r="F171" s="126" t="s">
        <v>240</v>
      </c>
      <c r="G171" s="127" t="s">
        <v>213</v>
      </c>
      <c r="H171" s="128">
        <v>26</v>
      </c>
      <c r="I171" s="171"/>
      <c r="J171" s="129">
        <f t="shared" si="0"/>
        <v>0</v>
      </c>
      <c r="K171" s="130"/>
      <c r="L171" s="27"/>
      <c r="M171" s="131" t="s">
        <v>1</v>
      </c>
      <c r="N171" s="132" t="s">
        <v>37</v>
      </c>
      <c r="O171" s="133">
        <v>5.7000000000000002E-2</v>
      </c>
      <c r="P171" s="133">
        <f t="shared" si="1"/>
        <v>1.482</v>
      </c>
      <c r="Q171" s="133">
        <v>0</v>
      </c>
      <c r="R171" s="133">
        <f t="shared" si="2"/>
        <v>0</v>
      </c>
      <c r="S171" s="133">
        <v>0</v>
      </c>
      <c r="T171" s="134">
        <f t="shared" si="3"/>
        <v>0</v>
      </c>
      <c r="AR171" s="135" t="s">
        <v>152</v>
      </c>
      <c r="AT171" s="135" t="s">
        <v>116</v>
      </c>
      <c r="AU171" s="135" t="s">
        <v>80</v>
      </c>
      <c r="AY171" s="15" t="s">
        <v>114</v>
      </c>
      <c r="BE171" s="136">
        <f t="shared" si="4"/>
        <v>0</v>
      </c>
      <c r="BF171" s="136">
        <f t="shared" si="5"/>
        <v>0</v>
      </c>
      <c r="BG171" s="136">
        <f t="shared" si="6"/>
        <v>0</v>
      </c>
      <c r="BH171" s="136">
        <f t="shared" si="7"/>
        <v>0</v>
      </c>
      <c r="BI171" s="136">
        <f t="shared" si="8"/>
        <v>0</v>
      </c>
      <c r="BJ171" s="15" t="s">
        <v>77</v>
      </c>
      <c r="BK171" s="136">
        <f t="shared" si="9"/>
        <v>0</v>
      </c>
      <c r="BL171" s="15" t="s">
        <v>152</v>
      </c>
      <c r="BM171" s="135" t="s">
        <v>241</v>
      </c>
    </row>
    <row r="172" spans="2:65" s="1" customFormat="1" ht="24.15" customHeight="1">
      <c r="B172" s="123"/>
      <c r="C172" s="124" t="s">
        <v>242</v>
      </c>
      <c r="D172" s="124" t="s">
        <v>116</v>
      </c>
      <c r="E172" s="125" t="s">
        <v>243</v>
      </c>
      <c r="F172" s="126" t="s">
        <v>244</v>
      </c>
      <c r="G172" s="127" t="s">
        <v>213</v>
      </c>
      <c r="H172" s="128">
        <v>4</v>
      </c>
      <c r="I172" s="171"/>
      <c r="J172" s="129">
        <f t="shared" si="0"/>
        <v>0</v>
      </c>
      <c r="K172" s="130"/>
      <c r="L172" s="27"/>
      <c r="M172" s="131" t="s">
        <v>1</v>
      </c>
      <c r="N172" s="132" t="s">
        <v>37</v>
      </c>
      <c r="O172" s="133">
        <v>0.4</v>
      </c>
      <c r="P172" s="133">
        <f t="shared" si="1"/>
        <v>1.6</v>
      </c>
      <c r="Q172" s="133">
        <v>0</v>
      </c>
      <c r="R172" s="133">
        <f t="shared" si="2"/>
        <v>0</v>
      </c>
      <c r="S172" s="133">
        <v>0</v>
      </c>
      <c r="T172" s="134">
        <f t="shared" si="3"/>
        <v>0</v>
      </c>
      <c r="AR172" s="135" t="s">
        <v>152</v>
      </c>
      <c r="AT172" s="135" t="s">
        <v>116</v>
      </c>
      <c r="AU172" s="135" t="s">
        <v>80</v>
      </c>
      <c r="AY172" s="15" t="s">
        <v>114</v>
      </c>
      <c r="BE172" s="136">
        <f t="shared" si="4"/>
        <v>0</v>
      </c>
      <c r="BF172" s="136">
        <f t="shared" si="5"/>
        <v>0</v>
      </c>
      <c r="BG172" s="136">
        <f t="shared" si="6"/>
        <v>0</v>
      </c>
      <c r="BH172" s="136">
        <f t="shared" si="7"/>
        <v>0</v>
      </c>
      <c r="BI172" s="136">
        <f t="shared" si="8"/>
        <v>0</v>
      </c>
      <c r="BJ172" s="15" t="s">
        <v>77</v>
      </c>
      <c r="BK172" s="136">
        <f t="shared" si="9"/>
        <v>0</v>
      </c>
      <c r="BL172" s="15" t="s">
        <v>152</v>
      </c>
      <c r="BM172" s="135" t="s">
        <v>245</v>
      </c>
    </row>
    <row r="173" spans="2:65" s="1" customFormat="1" ht="16.5" customHeight="1">
      <c r="B173" s="123"/>
      <c r="C173" s="124" t="s">
        <v>246</v>
      </c>
      <c r="D173" s="124" t="s">
        <v>116</v>
      </c>
      <c r="E173" s="125" t="s">
        <v>247</v>
      </c>
      <c r="F173" s="126" t="s">
        <v>248</v>
      </c>
      <c r="G173" s="127" t="s">
        <v>200</v>
      </c>
      <c r="H173" s="128">
        <v>20</v>
      </c>
      <c r="I173" s="171"/>
      <c r="J173" s="129">
        <f t="shared" si="0"/>
        <v>0</v>
      </c>
      <c r="K173" s="130"/>
      <c r="L173" s="27"/>
      <c r="M173" s="131" t="s">
        <v>1</v>
      </c>
      <c r="N173" s="132" t="s">
        <v>37</v>
      </c>
      <c r="O173" s="133">
        <v>0.215</v>
      </c>
      <c r="P173" s="133">
        <f t="shared" si="1"/>
        <v>4.3</v>
      </c>
      <c r="Q173" s="133">
        <v>0</v>
      </c>
      <c r="R173" s="133">
        <f t="shared" si="2"/>
        <v>0</v>
      </c>
      <c r="S173" s="133">
        <v>0</v>
      </c>
      <c r="T173" s="134">
        <f t="shared" si="3"/>
        <v>0</v>
      </c>
      <c r="AR173" s="135" t="s">
        <v>152</v>
      </c>
      <c r="AT173" s="135" t="s">
        <v>116</v>
      </c>
      <c r="AU173" s="135" t="s">
        <v>80</v>
      </c>
      <c r="AY173" s="15" t="s">
        <v>114</v>
      </c>
      <c r="BE173" s="136">
        <f t="shared" si="4"/>
        <v>0</v>
      </c>
      <c r="BF173" s="136">
        <f t="shared" si="5"/>
        <v>0</v>
      </c>
      <c r="BG173" s="136">
        <f t="shared" si="6"/>
        <v>0</v>
      </c>
      <c r="BH173" s="136">
        <f t="shared" si="7"/>
        <v>0</v>
      </c>
      <c r="BI173" s="136">
        <f t="shared" si="8"/>
        <v>0</v>
      </c>
      <c r="BJ173" s="15" t="s">
        <v>77</v>
      </c>
      <c r="BK173" s="136">
        <f t="shared" si="9"/>
        <v>0</v>
      </c>
      <c r="BL173" s="15" t="s">
        <v>152</v>
      </c>
      <c r="BM173" s="135" t="s">
        <v>249</v>
      </c>
    </row>
    <row r="174" spans="2:65" s="1" customFormat="1" ht="16.5" customHeight="1">
      <c r="B174" s="123"/>
      <c r="C174" s="124" t="s">
        <v>250</v>
      </c>
      <c r="D174" s="124" t="s">
        <v>116</v>
      </c>
      <c r="E174" s="125" t="s">
        <v>251</v>
      </c>
      <c r="F174" s="126" t="s">
        <v>252</v>
      </c>
      <c r="G174" s="127" t="s">
        <v>213</v>
      </c>
      <c r="H174" s="128">
        <v>18</v>
      </c>
      <c r="I174" s="171"/>
      <c r="J174" s="129">
        <f t="shared" si="0"/>
        <v>0</v>
      </c>
      <c r="K174" s="130"/>
      <c r="L174" s="27"/>
      <c r="M174" s="131" t="s">
        <v>1</v>
      </c>
      <c r="N174" s="132" t="s">
        <v>37</v>
      </c>
      <c r="O174" s="133">
        <v>0.08</v>
      </c>
      <c r="P174" s="133">
        <f t="shared" si="1"/>
        <v>1.44</v>
      </c>
      <c r="Q174" s="133">
        <v>0</v>
      </c>
      <c r="R174" s="133">
        <f t="shared" si="2"/>
        <v>0</v>
      </c>
      <c r="S174" s="133">
        <v>0</v>
      </c>
      <c r="T174" s="134">
        <f t="shared" si="3"/>
        <v>0</v>
      </c>
      <c r="AR174" s="135" t="s">
        <v>152</v>
      </c>
      <c r="AT174" s="135" t="s">
        <v>116</v>
      </c>
      <c r="AU174" s="135" t="s">
        <v>80</v>
      </c>
      <c r="AY174" s="15" t="s">
        <v>114</v>
      </c>
      <c r="BE174" s="136">
        <f t="shared" si="4"/>
        <v>0</v>
      </c>
      <c r="BF174" s="136">
        <f t="shared" si="5"/>
        <v>0</v>
      </c>
      <c r="BG174" s="136">
        <f t="shared" si="6"/>
        <v>0</v>
      </c>
      <c r="BH174" s="136">
        <f t="shared" si="7"/>
        <v>0</v>
      </c>
      <c r="BI174" s="136">
        <f t="shared" si="8"/>
        <v>0</v>
      </c>
      <c r="BJ174" s="15" t="s">
        <v>77</v>
      </c>
      <c r="BK174" s="136">
        <f t="shared" si="9"/>
        <v>0</v>
      </c>
      <c r="BL174" s="15" t="s">
        <v>152</v>
      </c>
      <c r="BM174" s="135" t="s">
        <v>253</v>
      </c>
    </row>
    <row r="175" spans="2:65" s="1" customFormat="1" ht="21.75" customHeight="1">
      <c r="B175" s="123"/>
      <c r="C175" s="124" t="s">
        <v>254</v>
      </c>
      <c r="D175" s="124" t="s">
        <v>116</v>
      </c>
      <c r="E175" s="125" t="s">
        <v>255</v>
      </c>
      <c r="F175" s="126" t="s">
        <v>256</v>
      </c>
      <c r="G175" s="127" t="s">
        <v>213</v>
      </c>
      <c r="H175" s="128">
        <v>4</v>
      </c>
      <c r="I175" s="171"/>
      <c r="J175" s="129">
        <f t="shared" si="0"/>
        <v>0</v>
      </c>
      <c r="K175" s="130"/>
      <c r="L175" s="27"/>
      <c r="M175" s="131" t="s">
        <v>1</v>
      </c>
      <c r="N175" s="132" t="s">
        <v>37</v>
      </c>
      <c r="O175" s="133">
        <v>0.154</v>
      </c>
      <c r="P175" s="133">
        <f t="shared" si="1"/>
        <v>0.61599999999999999</v>
      </c>
      <c r="Q175" s="133">
        <v>0</v>
      </c>
      <c r="R175" s="133">
        <f t="shared" si="2"/>
        <v>0</v>
      </c>
      <c r="S175" s="133">
        <v>0</v>
      </c>
      <c r="T175" s="134">
        <f t="shared" si="3"/>
        <v>0</v>
      </c>
      <c r="AR175" s="135" t="s">
        <v>152</v>
      </c>
      <c r="AT175" s="135" t="s">
        <v>116</v>
      </c>
      <c r="AU175" s="135" t="s">
        <v>80</v>
      </c>
      <c r="AY175" s="15" t="s">
        <v>114</v>
      </c>
      <c r="BE175" s="136">
        <f t="shared" si="4"/>
        <v>0</v>
      </c>
      <c r="BF175" s="136">
        <f t="shared" si="5"/>
        <v>0</v>
      </c>
      <c r="BG175" s="136">
        <f t="shared" si="6"/>
        <v>0</v>
      </c>
      <c r="BH175" s="136">
        <f t="shared" si="7"/>
        <v>0</v>
      </c>
      <c r="BI175" s="136">
        <f t="shared" si="8"/>
        <v>0</v>
      </c>
      <c r="BJ175" s="15" t="s">
        <v>77</v>
      </c>
      <c r="BK175" s="136">
        <f t="shared" si="9"/>
        <v>0</v>
      </c>
      <c r="BL175" s="15" t="s">
        <v>152</v>
      </c>
      <c r="BM175" s="135" t="s">
        <v>257</v>
      </c>
    </row>
    <row r="176" spans="2:65" s="1" customFormat="1" ht="16.5" customHeight="1">
      <c r="B176" s="123"/>
      <c r="C176" s="124" t="s">
        <v>161</v>
      </c>
      <c r="D176" s="124" t="s">
        <v>116</v>
      </c>
      <c r="E176" s="125" t="s">
        <v>258</v>
      </c>
      <c r="F176" s="126" t="s">
        <v>259</v>
      </c>
      <c r="G176" s="127" t="s">
        <v>213</v>
      </c>
      <c r="H176" s="128">
        <v>4</v>
      </c>
      <c r="I176" s="171"/>
      <c r="J176" s="129">
        <f t="shared" si="0"/>
        <v>0</v>
      </c>
      <c r="K176" s="130"/>
      <c r="L176" s="27"/>
      <c r="M176" s="131" t="s">
        <v>1</v>
      </c>
      <c r="N176" s="132" t="s">
        <v>37</v>
      </c>
      <c r="O176" s="133">
        <v>0.09</v>
      </c>
      <c r="P176" s="133">
        <f t="shared" si="1"/>
        <v>0.36</v>
      </c>
      <c r="Q176" s="133">
        <v>0</v>
      </c>
      <c r="R176" s="133">
        <f t="shared" si="2"/>
        <v>0</v>
      </c>
      <c r="S176" s="133">
        <v>0</v>
      </c>
      <c r="T176" s="134">
        <f t="shared" si="3"/>
        <v>0</v>
      </c>
      <c r="AR176" s="135" t="s">
        <v>152</v>
      </c>
      <c r="AT176" s="135" t="s">
        <v>116</v>
      </c>
      <c r="AU176" s="135" t="s">
        <v>80</v>
      </c>
      <c r="AY176" s="15" t="s">
        <v>114</v>
      </c>
      <c r="BE176" s="136">
        <f t="shared" si="4"/>
        <v>0</v>
      </c>
      <c r="BF176" s="136">
        <f t="shared" si="5"/>
        <v>0</v>
      </c>
      <c r="BG176" s="136">
        <f t="shared" si="6"/>
        <v>0</v>
      </c>
      <c r="BH176" s="136">
        <f t="shared" si="7"/>
        <v>0</v>
      </c>
      <c r="BI176" s="136">
        <f t="shared" si="8"/>
        <v>0</v>
      </c>
      <c r="BJ176" s="15" t="s">
        <v>77</v>
      </c>
      <c r="BK176" s="136">
        <f t="shared" si="9"/>
        <v>0</v>
      </c>
      <c r="BL176" s="15" t="s">
        <v>152</v>
      </c>
      <c r="BM176" s="135" t="s">
        <v>260</v>
      </c>
    </row>
    <row r="177" spans="2:65" s="1" customFormat="1" ht="33" customHeight="1">
      <c r="B177" s="123"/>
      <c r="C177" s="124" t="s">
        <v>261</v>
      </c>
      <c r="D177" s="124" t="s">
        <v>116</v>
      </c>
      <c r="E177" s="125" t="s">
        <v>262</v>
      </c>
      <c r="F177" s="126" t="s">
        <v>263</v>
      </c>
      <c r="G177" s="127" t="s">
        <v>264</v>
      </c>
      <c r="H177" s="128">
        <v>388.45600000000002</v>
      </c>
      <c r="I177" s="171"/>
      <c r="J177" s="129">
        <f t="shared" si="0"/>
        <v>0</v>
      </c>
      <c r="K177" s="130"/>
      <c r="L177" s="27"/>
      <c r="M177" s="131" t="s">
        <v>1</v>
      </c>
      <c r="N177" s="132" t="s">
        <v>37</v>
      </c>
      <c r="O177" s="133">
        <v>0</v>
      </c>
      <c r="P177" s="133">
        <f t="shared" si="1"/>
        <v>0</v>
      </c>
      <c r="Q177" s="133">
        <v>0</v>
      </c>
      <c r="R177" s="133">
        <f t="shared" si="2"/>
        <v>0</v>
      </c>
      <c r="S177" s="133">
        <v>0</v>
      </c>
      <c r="T177" s="134">
        <f t="shared" si="3"/>
        <v>0</v>
      </c>
      <c r="AR177" s="135" t="s">
        <v>152</v>
      </c>
      <c r="AT177" s="135" t="s">
        <v>116</v>
      </c>
      <c r="AU177" s="135" t="s">
        <v>80</v>
      </c>
      <c r="AY177" s="15" t="s">
        <v>114</v>
      </c>
      <c r="BE177" s="136">
        <f t="shared" si="4"/>
        <v>0</v>
      </c>
      <c r="BF177" s="136">
        <f t="shared" si="5"/>
        <v>0</v>
      </c>
      <c r="BG177" s="136">
        <f t="shared" si="6"/>
        <v>0</v>
      </c>
      <c r="BH177" s="136">
        <f t="shared" si="7"/>
        <v>0</v>
      </c>
      <c r="BI177" s="136">
        <f t="shared" si="8"/>
        <v>0</v>
      </c>
      <c r="BJ177" s="15" t="s">
        <v>77</v>
      </c>
      <c r="BK177" s="136">
        <f t="shared" si="9"/>
        <v>0</v>
      </c>
      <c r="BL177" s="15" t="s">
        <v>152</v>
      </c>
      <c r="BM177" s="135" t="s">
        <v>265</v>
      </c>
    </row>
    <row r="178" spans="2:65" s="11" customFormat="1" ht="22.95" customHeight="1">
      <c r="B178" s="112"/>
      <c r="D178" s="113" t="s">
        <v>71</v>
      </c>
      <c r="E178" s="121" t="s">
        <v>266</v>
      </c>
      <c r="F178" s="121" t="s">
        <v>267</v>
      </c>
      <c r="J178" s="122">
        <f>BK178</f>
        <v>0</v>
      </c>
      <c r="L178" s="112"/>
      <c r="M178" s="116"/>
      <c r="P178" s="117">
        <f>P179</f>
        <v>3.5100000000000002</v>
      </c>
      <c r="R178" s="117">
        <f>R179</f>
        <v>4.1999999999999997E-3</v>
      </c>
      <c r="T178" s="118">
        <f>T179</f>
        <v>0</v>
      </c>
      <c r="AR178" s="113" t="s">
        <v>80</v>
      </c>
      <c r="AT178" s="119" t="s">
        <v>71</v>
      </c>
      <c r="AU178" s="119" t="s">
        <v>77</v>
      </c>
      <c r="AY178" s="113" t="s">
        <v>114</v>
      </c>
      <c r="BK178" s="120">
        <f>BK179</f>
        <v>0</v>
      </c>
    </row>
    <row r="179" spans="2:65" s="1" customFormat="1" ht="37.950000000000003" customHeight="1">
      <c r="B179" s="164"/>
      <c r="C179" s="165" t="s">
        <v>268</v>
      </c>
      <c r="D179" s="165" t="s">
        <v>116</v>
      </c>
      <c r="E179" s="166" t="s">
        <v>269</v>
      </c>
      <c r="F179" s="167" t="s">
        <v>270</v>
      </c>
      <c r="G179" s="168" t="s">
        <v>151</v>
      </c>
      <c r="H179" s="169">
        <v>30</v>
      </c>
      <c r="I179" s="171"/>
      <c r="J179" s="170">
        <f>ROUND(I179*H179,2)</f>
        <v>0</v>
      </c>
      <c r="K179" s="130"/>
      <c r="L179" s="27"/>
      <c r="M179" s="131" t="s">
        <v>1</v>
      </c>
      <c r="N179" s="132" t="s">
        <v>37</v>
      </c>
      <c r="O179" s="133">
        <v>0.11700000000000001</v>
      </c>
      <c r="P179" s="133">
        <f>O179*H179</f>
        <v>3.5100000000000002</v>
      </c>
      <c r="Q179" s="133">
        <v>1.3999999999999999E-4</v>
      </c>
      <c r="R179" s="133">
        <f>Q179*H179</f>
        <v>4.1999999999999997E-3</v>
      </c>
      <c r="S179" s="133">
        <v>0</v>
      </c>
      <c r="T179" s="134">
        <f>S179*H179</f>
        <v>0</v>
      </c>
      <c r="AR179" s="135" t="s">
        <v>152</v>
      </c>
      <c r="AT179" s="135" t="s">
        <v>116</v>
      </c>
      <c r="AU179" s="135" t="s">
        <v>80</v>
      </c>
      <c r="AY179" s="15" t="s">
        <v>114</v>
      </c>
      <c r="BE179" s="136">
        <f>IF(N179="základní",J179,0)</f>
        <v>0</v>
      </c>
      <c r="BF179" s="136">
        <f>IF(N179="snížená",J179,0)</f>
        <v>0</v>
      </c>
      <c r="BG179" s="136">
        <f>IF(N179="zákl. přenesená",J179,0)</f>
        <v>0</v>
      </c>
      <c r="BH179" s="136">
        <f>IF(N179="sníž. přenesená",J179,0)</f>
        <v>0</v>
      </c>
      <c r="BI179" s="136">
        <f>IF(N179="nulová",J179,0)</f>
        <v>0</v>
      </c>
      <c r="BJ179" s="15" t="s">
        <v>77</v>
      </c>
      <c r="BK179" s="136">
        <f>ROUND(I179*H179,2)</f>
        <v>0</v>
      </c>
      <c r="BL179" s="15" t="s">
        <v>152</v>
      </c>
      <c r="BM179" s="135" t="s">
        <v>271</v>
      </c>
    </row>
    <row r="180" spans="2:65" s="11" customFormat="1" ht="25.95" customHeight="1">
      <c r="B180" s="112"/>
      <c r="D180" s="113" t="s">
        <v>71</v>
      </c>
      <c r="E180" s="114" t="s">
        <v>158</v>
      </c>
      <c r="F180" s="114" t="s">
        <v>272</v>
      </c>
      <c r="J180" s="115">
        <f>BK180</f>
        <v>0</v>
      </c>
      <c r="L180" s="112"/>
      <c r="M180" s="116"/>
      <c r="P180" s="117">
        <f>P181</f>
        <v>20.8</v>
      </c>
      <c r="R180" s="117">
        <f>R181</f>
        <v>0</v>
      </c>
      <c r="T180" s="118">
        <f>T181</f>
        <v>3.7050000000000001</v>
      </c>
      <c r="AR180" s="113" t="s">
        <v>125</v>
      </c>
      <c r="AT180" s="119" t="s">
        <v>71</v>
      </c>
      <c r="AU180" s="119" t="s">
        <v>72</v>
      </c>
      <c r="AY180" s="113" t="s">
        <v>114</v>
      </c>
      <c r="BK180" s="120">
        <f>BK181</f>
        <v>0</v>
      </c>
    </row>
    <row r="181" spans="2:65" s="11" customFormat="1" ht="22.95" customHeight="1">
      <c r="B181" s="112"/>
      <c r="D181" s="113" t="s">
        <v>71</v>
      </c>
      <c r="E181" s="121" t="s">
        <v>273</v>
      </c>
      <c r="F181" s="121" t="s">
        <v>274</v>
      </c>
      <c r="J181" s="122">
        <f>BK181</f>
        <v>0</v>
      </c>
      <c r="L181" s="112"/>
      <c r="M181" s="116"/>
      <c r="P181" s="117">
        <f>SUM(P182:P186)</f>
        <v>20.8</v>
      </c>
      <c r="R181" s="117">
        <f>SUM(R182:R186)</f>
        <v>0</v>
      </c>
      <c r="T181" s="118">
        <f>SUM(T182:T186)</f>
        <v>3.7050000000000001</v>
      </c>
      <c r="AR181" s="113" t="s">
        <v>125</v>
      </c>
      <c r="AT181" s="119" t="s">
        <v>71</v>
      </c>
      <c r="AU181" s="119" t="s">
        <v>77</v>
      </c>
      <c r="AY181" s="113" t="s">
        <v>114</v>
      </c>
      <c r="BK181" s="120">
        <f>SUM(BK182:BK186)</f>
        <v>0</v>
      </c>
    </row>
    <row r="182" spans="2:65" s="1" customFormat="1" ht="24.15" customHeight="1">
      <c r="B182" s="123"/>
      <c r="C182" s="124" t="s">
        <v>275</v>
      </c>
      <c r="D182" s="124" t="s">
        <v>116</v>
      </c>
      <c r="E182" s="125" t="s">
        <v>276</v>
      </c>
      <c r="F182" s="126" t="s">
        <v>277</v>
      </c>
      <c r="G182" s="127" t="s">
        <v>117</v>
      </c>
      <c r="H182" s="128">
        <v>1</v>
      </c>
      <c r="I182" s="171"/>
      <c r="J182" s="129">
        <f>ROUND(I182*H182,2)</f>
        <v>0</v>
      </c>
      <c r="K182" s="130"/>
      <c r="L182" s="27"/>
      <c r="M182" s="131" t="s">
        <v>1</v>
      </c>
      <c r="N182" s="132" t="s">
        <v>37</v>
      </c>
      <c r="O182" s="133">
        <v>0</v>
      </c>
      <c r="P182" s="133">
        <f>O182*H182</f>
        <v>0</v>
      </c>
      <c r="Q182" s="133">
        <v>0</v>
      </c>
      <c r="R182" s="133">
        <f>Q182*H182</f>
        <v>0</v>
      </c>
      <c r="S182" s="133">
        <v>0</v>
      </c>
      <c r="T182" s="134">
        <f>S182*H182</f>
        <v>0</v>
      </c>
      <c r="AR182" s="135" t="s">
        <v>278</v>
      </c>
      <c r="AT182" s="135" t="s">
        <v>116</v>
      </c>
      <c r="AU182" s="135" t="s">
        <v>80</v>
      </c>
      <c r="AY182" s="15" t="s">
        <v>114</v>
      </c>
      <c r="BE182" s="136">
        <f>IF(N182="základní",J182,0)</f>
        <v>0</v>
      </c>
      <c r="BF182" s="136">
        <f>IF(N182="snížená",J182,0)</f>
        <v>0</v>
      </c>
      <c r="BG182" s="136">
        <f>IF(N182="zákl. přenesená",J182,0)</f>
        <v>0</v>
      </c>
      <c r="BH182" s="136">
        <f>IF(N182="sníž. přenesená",J182,0)</f>
        <v>0</v>
      </c>
      <c r="BI182" s="136">
        <f>IF(N182="nulová",J182,0)</f>
        <v>0</v>
      </c>
      <c r="BJ182" s="15" t="s">
        <v>77</v>
      </c>
      <c r="BK182" s="136">
        <f>ROUND(I182*H182,2)</f>
        <v>0</v>
      </c>
      <c r="BL182" s="15" t="s">
        <v>278</v>
      </c>
      <c r="BM182" s="135" t="s">
        <v>279</v>
      </c>
    </row>
    <row r="183" spans="2:65" s="1" customFormat="1" ht="16.5" customHeight="1">
      <c r="B183" s="123"/>
      <c r="C183" s="124" t="s">
        <v>280</v>
      </c>
      <c r="D183" s="124" t="s">
        <v>116</v>
      </c>
      <c r="E183" s="125" t="s">
        <v>281</v>
      </c>
      <c r="F183" s="126" t="s">
        <v>282</v>
      </c>
      <c r="G183" s="127" t="s">
        <v>200</v>
      </c>
      <c r="H183" s="128">
        <v>65</v>
      </c>
      <c r="I183" s="171"/>
      <c r="J183" s="129">
        <f>ROUND(I183*H183,2)</f>
        <v>0</v>
      </c>
      <c r="K183" s="130"/>
      <c r="L183" s="27"/>
      <c r="M183" s="131" t="s">
        <v>1</v>
      </c>
      <c r="N183" s="132" t="s">
        <v>37</v>
      </c>
      <c r="O183" s="133">
        <v>0.32</v>
      </c>
      <c r="P183" s="133">
        <f>O183*H183</f>
        <v>20.8</v>
      </c>
      <c r="Q183" s="133">
        <v>0</v>
      </c>
      <c r="R183" s="133">
        <f>Q183*H183</f>
        <v>0</v>
      </c>
      <c r="S183" s="133">
        <v>5.7000000000000002E-2</v>
      </c>
      <c r="T183" s="134">
        <f>S183*H183</f>
        <v>3.7050000000000001</v>
      </c>
      <c r="AR183" s="135" t="s">
        <v>152</v>
      </c>
      <c r="AT183" s="135" t="s">
        <v>116</v>
      </c>
      <c r="AU183" s="135" t="s">
        <v>80</v>
      </c>
      <c r="AY183" s="15" t="s">
        <v>114</v>
      </c>
      <c r="BE183" s="136">
        <f>IF(N183="základní",J183,0)</f>
        <v>0</v>
      </c>
      <c r="BF183" s="136">
        <f>IF(N183="snížená",J183,0)</f>
        <v>0</v>
      </c>
      <c r="BG183" s="136">
        <f>IF(N183="zákl. přenesená",J183,0)</f>
        <v>0</v>
      </c>
      <c r="BH183" s="136">
        <f>IF(N183="sníž. přenesená",J183,0)</f>
        <v>0</v>
      </c>
      <c r="BI183" s="136">
        <f>IF(N183="nulová",J183,0)</f>
        <v>0</v>
      </c>
      <c r="BJ183" s="15" t="s">
        <v>77</v>
      </c>
      <c r="BK183" s="136">
        <f>ROUND(I183*H183,2)</f>
        <v>0</v>
      </c>
      <c r="BL183" s="15" t="s">
        <v>152</v>
      </c>
      <c r="BM183" s="135" t="s">
        <v>283</v>
      </c>
    </row>
    <row r="184" spans="2:65" s="12" customFormat="1">
      <c r="B184" s="137"/>
      <c r="D184" s="138" t="s">
        <v>132</v>
      </c>
      <c r="E184" s="139" t="s">
        <v>1</v>
      </c>
      <c r="F184" s="140" t="s">
        <v>284</v>
      </c>
      <c r="H184" s="141">
        <v>65</v>
      </c>
      <c r="L184" s="137"/>
      <c r="M184" s="142"/>
      <c r="T184" s="143"/>
      <c r="AT184" s="139" t="s">
        <v>132</v>
      </c>
      <c r="AU184" s="139" t="s">
        <v>80</v>
      </c>
      <c r="AV184" s="12" t="s">
        <v>80</v>
      </c>
      <c r="AW184" s="12" t="s">
        <v>29</v>
      </c>
      <c r="AX184" s="12" t="s">
        <v>72</v>
      </c>
      <c r="AY184" s="139" t="s">
        <v>114</v>
      </c>
    </row>
    <row r="185" spans="2:65" s="13" customFormat="1">
      <c r="B185" s="144"/>
      <c r="D185" s="138" t="s">
        <v>132</v>
      </c>
      <c r="E185" s="145" t="s">
        <v>1</v>
      </c>
      <c r="F185" s="146" t="s">
        <v>134</v>
      </c>
      <c r="H185" s="147">
        <v>65</v>
      </c>
      <c r="L185" s="144"/>
      <c r="M185" s="148"/>
      <c r="T185" s="149"/>
      <c r="AT185" s="145" t="s">
        <v>132</v>
      </c>
      <c r="AU185" s="145" t="s">
        <v>80</v>
      </c>
      <c r="AV185" s="13" t="s">
        <v>118</v>
      </c>
      <c r="AW185" s="13" t="s">
        <v>29</v>
      </c>
      <c r="AX185" s="13" t="s">
        <v>77</v>
      </c>
      <c r="AY185" s="145" t="s">
        <v>114</v>
      </c>
    </row>
    <row r="186" spans="2:65" s="1" customFormat="1" ht="24.15" customHeight="1">
      <c r="B186" s="123"/>
      <c r="C186" s="124" t="s">
        <v>285</v>
      </c>
      <c r="D186" s="124" t="s">
        <v>116</v>
      </c>
      <c r="E186" s="125" t="s">
        <v>286</v>
      </c>
      <c r="F186" s="126" t="s">
        <v>287</v>
      </c>
      <c r="G186" s="127" t="s">
        <v>200</v>
      </c>
      <c r="H186" s="128">
        <v>65</v>
      </c>
      <c r="I186" s="171"/>
      <c r="J186" s="129">
        <f>ROUND(I186*H186,2)</f>
        <v>0</v>
      </c>
      <c r="K186" s="130"/>
      <c r="L186" s="27"/>
      <c r="M186" s="131" t="s">
        <v>1</v>
      </c>
      <c r="N186" s="132" t="s">
        <v>37</v>
      </c>
      <c r="O186" s="133">
        <v>0</v>
      </c>
      <c r="P186" s="133">
        <f>O186*H186</f>
        <v>0</v>
      </c>
      <c r="Q186" s="133">
        <v>0</v>
      </c>
      <c r="R186" s="133">
        <f>Q186*H186</f>
        <v>0</v>
      </c>
      <c r="S186" s="133">
        <v>0</v>
      </c>
      <c r="T186" s="134">
        <f>S186*H186</f>
        <v>0</v>
      </c>
      <c r="AR186" s="135" t="s">
        <v>152</v>
      </c>
      <c r="AT186" s="135" t="s">
        <v>116</v>
      </c>
      <c r="AU186" s="135" t="s">
        <v>80</v>
      </c>
      <c r="AY186" s="15" t="s">
        <v>114</v>
      </c>
      <c r="BE186" s="136">
        <f>IF(N186="základní",J186,0)</f>
        <v>0</v>
      </c>
      <c r="BF186" s="136">
        <f>IF(N186="snížená",J186,0)</f>
        <v>0</v>
      </c>
      <c r="BG186" s="136">
        <f>IF(N186="zákl. přenesená",J186,0)</f>
        <v>0</v>
      </c>
      <c r="BH186" s="136">
        <f>IF(N186="sníž. přenesená",J186,0)</f>
        <v>0</v>
      </c>
      <c r="BI186" s="136">
        <f>IF(N186="nulová",J186,0)</f>
        <v>0</v>
      </c>
      <c r="BJ186" s="15" t="s">
        <v>77</v>
      </c>
      <c r="BK186" s="136">
        <f>ROUND(I186*H186,2)</f>
        <v>0</v>
      </c>
      <c r="BL186" s="15" t="s">
        <v>152</v>
      </c>
      <c r="BM186" s="135" t="s">
        <v>288</v>
      </c>
    </row>
    <row r="187" spans="2:65" s="11" customFormat="1" ht="25.95" customHeight="1">
      <c r="B187" s="112"/>
      <c r="D187" s="113" t="s">
        <v>71</v>
      </c>
      <c r="E187" s="114" t="s">
        <v>289</v>
      </c>
      <c r="F187" s="114" t="s">
        <v>290</v>
      </c>
      <c r="J187" s="115">
        <f>BK187</f>
        <v>0</v>
      </c>
      <c r="L187" s="112"/>
      <c r="M187" s="116"/>
      <c r="P187" s="117">
        <f>P188</f>
        <v>0</v>
      </c>
      <c r="R187" s="117">
        <f>R188</f>
        <v>0</v>
      </c>
      <c r="T187" s="118">
        <f>T188</f>
        <v>0</v>
      </c>
      <c r="AR187" s="113" t="s">
        <v>135</v>
      </c>
      <c r="AT187" s="119" t="s">
        <v>71</v>
      </c>
      <c r="AU187" s="119" t="s">
        <v>72</v>
      </c>
      <c r="AY187" s="113" t="s">
        <v>114</v>
      </c>
      <c r="BK187" s="120">
        <f>BK188</f>
        <v>0</v>
      </c>
    </row>
    <row r="188" spans="2:65" s="11" customFormat="1" ht="22.95" customHeight="1">
      <c r="B188" s="112"/>
      <c r="D188" s="113" t="s">
        <v>71</v>
      </c>
      <c r="E188" s="121" t="s">
        <v>291</v>
      </c>
      <c r="F188" s="121" t="s">
        <v>292</v>
      </c>
      <c r="J188" s="122">
        <f>BK188</f>
        <v>0</v>
      </c>
      <c r="L188" s="112"/>
      <c r="M188" s="116"/>
      <c r="P188" s="117">
        <f>P189</f>
        <v>0</v>
      </c>
      <c r="R188" s="117">
        <f>R189</f>
        <v>0</v>
      </c>
      <c r="T188" s="118">
        <f>T189</f>
        <v>0</v>
      </c>
      <c r="AR188" s="113" t="s">
        <v>135</v>
      </c>
      <c r="AT188" s="119" t="s">
        <v>71</v>
      </c>
      <c r="AU188" s="119" t="s">
        <v>77</v>
      </c>
      <c r="AY188" s="113" t="s">
        <v>114</v>
      </c>
      <c r="BK188" s="120">
        <f>BK189</f>
        <v>0</v>
      </c>
    </row>
    <row r="189" spans="2:65" s="1" customFormat="1" ht="16.5" customHeight="1">
      <c r="B189" s="123"/>
      <c r="C189" s="124" t="s">
        <v>293</v>
      </c>
      <c r="D189" s="124" t="s">
        <v>116</v>
      </c>
      <c r="E189" s="125" t="s">
        <v>294</v>
      </c>
      <c r="F189" s="126" t="s">
        <v>292</v>
      </c>
      <c r="G189" s="127" t="s">
        <v>117</v>
      </c>
      <c r="H189" s="128">
        <v>1</v>
      </c>
      <c r="I189" s="171"/>
      <c r="J189" s="129">
        <f>ROUND(I189*H189,2)</f>
        <v>0</v>
      </c>
      <c r="K189" s="130"/>
      <c r="L189" s="27"/>
      <c r="M189" s="160" t="s">
        <v>1</v>
      </c>
      <c r="N189" s="161" t="s">
        <v>37</v>
      </c>
      <c r="O189" s="162">
        <v>0</v>
      </c>
      <c r="P189" s="162">
        <f>O189*H189</f>
        <v>0</v>
      </c>
      <c r="Q189" s="162">
        <v>0</v>
      </c>
      <c r="R189" s="162">
        <f>Q189*H189</f>
        <v>0</v>
      </c>
      <c r="S189" s="162">
        <v>0</v>
      </c>
      <c r="T189" s="163">
        <f>S189*H189</f>
        <v>0</v>
      </c>
      <c r="AR189" s="135" t="s">
        <v>295</v>
      </c>
      <c r="AT189" s="135" t="s">
        <v>116</v>
      </c>
      <c r="AU189" s="135" t="s">
        <v>80</v>
      </c>
      <c r="AY189" s="15" t="s">
        <v>114</v>
      </c>
      <c r="BE189" s="136">
        <f>IF(N189="základní",J189,0)</f>
        <v>0</v>
      </c>
      <c r="BF189" s="136">
        <f>IF(N189="snížená",J189,0)</f>
        <v>0</v>
      </c>
      <c r="BG189" s="136">
        <f>IF(N189="zákl. přenesená",J189,0)</f>
        <v>0</v>
      </c>
      <c r="BH189" s="136">
        <f>IF(N189="sníž. přenesená",J189,0)</f>
        <v>0</v>
      </c>
      <c r="BI189" s="136">
        <f>IF(N189="nulová",J189,0)</f>
        <v>0</v>
      </c>
      <c r="BJ189" s="15" t="s">
        <v>77</v>
      </c>
      <c r="BK189" s="136">
        <f>ROUND(I189*H189,2)</f>
        <v>0</v>
      </c>
      <c r="BL189" s="15" t="s">
        <v>295</v>
      </c>
      <c r="BM189" s="135" t="s">
        <v>296</v>
      </c>
    </row>
    <row r="190" spans="2:65" s="1" customFormat="1" ht="6.9" customHeight="1">
      <c r="B190" s="39"/>
      <c r="C190" s="40"/>
      <c r="D190" s="40"/>
      <c r="E190" s="40"/>
      <c r="F190" s="40"/>
      <c r="G190" s="40"/>
      <c r="H190" s="40"/>
      <c r="I190" s="40"/>
      <c r="J190" s="40"/>
      <c r="K190" s="40"/>
      <c r="L190" s="27"/>
    </row>
  </sheetData>
  <autoFilter ref="C126:K189" xr:uid="{00000000-0009-0000-0000-000001000000}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1 - TRUTNOV - SOLNÁ HALA ...</vt:lpstr>
      <vt:lpstr>'1 - TRUTNOV - SOLNÁ HALA ...'!Názvy_tisku</vt:lpstr>
      <vt:lpstr>'Rekapitulace stavby'!Názvy_tisku</vt:lpstr>
      <vt:lpstr>'1 - TRUTNOV - SOLNÁ HALA 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LENKA-PRACE-202\lenka.benesova</dc:creator>
  <cp:lastModifiedBy>Nikola Petráčková</cp:lastModifiedBy>
  <dcterms:created xsi:type="dcterms:W3CDTF">2025-11-18T12:27:52Z</dcterms:created>
  <dcterms:modified xsi:type="dcterms:W3CDTF">2026-02-13T09:37:34Z</dcterms:modified>
</cp:coreProperties>
</file>