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19860" windowHeight="18270" activeTab="2"/>
  </bookViews>
  <sheets>
    <sheet name="Rekapitulace stavby" sheetId="1" r:id="rId1"/>
    <sheet name="11 - Stavební práce" sheetId="2" r:id="rId2"/>
    <sheet name="2 - Vedlejší náklady" sheetId="3" r:id="rId3"/>
  </sheets>
  <definedNames>
    <definedName name="_xlnm._FilterDatabase" localSheetId="1" hidden="1">'11 - Stavební práce'!$C$127:$K$229</definedName>
    <definedName name="_xlnm._FilterDatabase" localSheetId="2" hidden="1">'2 - Vedlejší náklady'!$C$125:$K$145</definedName>
    <definedName name="_xlnm.Print_Titles" localSheetId="1">'11 - Stavební práce'!$127:$127</definedName>
    <definedName name="_xlnm.Print_Titles" localSheetId="2">'2 - Vedlejší náklady'!$125:$125</definedName>
    <definedName name="_xlnm.Print_Titles" localSheetId="0">'Rekapitulace stavby'!$92:$92</definedName>
    <definedName name="_xlnm.Print_Area" localSheetId="1">'11 - Stavební práce'!$C$4:$J$76,'11 - Stavební práce'!$C$82:$J$109,'11 - Stavební práce'!$C$115:$K$229</definedName>
    <definedName name="_xlnm.Print_Area" localSheetId="2">'2 - Vedlejší náklady'!$C$4:$J$76,'2 - Vedlejší náklady'!$C$82:$J$107,'2 - Vedlejší náklady'!$C$113:$K$145</definedName>
    <definedName name="_xlnm.Print_Area" localSheetId="0">'Rekapitulace stavby'!$D$4:$AO$76,'Rekapitulace stavby'!$C$82:$AQ$97</definedName>
  </definedNames>
  <calcPr calcId="145621"/>
</workbook>
</file>

<file path=xl/calcChain.xml><?xml version="1.0" encoding="utf-8"?>
<calcChain xmlns="http://schemas.openxmlformats.org/spreadsheetml/2006/main">
  <c r="E18" i="3" l="1"/>
  <c r="E18" i="2"/>
  <c r="J135" i="2" l="1"/>
  <c r="BE135" i="2" s="1"/>
  <c r="P135" i="2"/>
  <c r="R135" i="2"/>
  <c r="T135" i="2"/>
  <c r="BF135" i="2"/>
  <c r="BG135" i="2"/>
  <c r="BH135" i="2"/>
  <c r="BI135" i="2"/>
  <c r="BK135" i="2"/>
  <c r="J37" i="3" l="1"/>
  <c r="J36" i="3"/>
  <c r="AY96" i="1" s="1"/>
  <c r="J35" i="3"/>
  <c r="AX96" i="1" s="1"/>
  <c r="BI145" i="3"/>
  <c r="BH145" i="3"/>
  <c r="BG145" i="3"/>
  <c r="BF145" i="3"/>
  <c r="T145" i="3"/>
  <c r="T144" i="3" s="1"/>
  <c r="R145" i="3"/>
  <c r="R144" i="3" s="1"/>
  <c r="P145" i="3"/>
  <c r="P144" i="3" s="1"/>
  <c r="BI143" i="3"/>
  <c r="BH143" i="3"/>
  <c r="BG143" i="3"/>
  <c r="BF143" i="3"/>
  <c r="T143" i="3"/>
  <c r="T142" i="3" s="1"/>
  <c r="R143" i="3"/>
  <c r="R142" i="3" s="1"/>
  <c r="P143" i="3"/>
  <c r="P142" i="3" s="1"/>
  <c r="BI141" i="3"/>
  <c r="BH141" i="3"/>
  <c r="BG141" i="3"/>
  <c r="BF141" i="3"/>
  <c r="T141" i="3"/>
  <c r="T140" i="3" s="1"/>
  <c r="R141" i="3"/>
  <c r="R140" i="3" s="1"/>
  <c r="P141" i="3"/>
  <c r="P140" i="3"/>
  <c r="BI139" i="3"/>
  <c r="BH139" i="3"/>
  <c r="BG139" i="3"/>
  <c r="BF139" i="3"/>
  <c r="T139" i="3"/>
  <c r="T138" i="3"/>
  <c r="R139" i="3"/>
  <c r="R138" i="3"/>
  <c r="P139" i="3"/>
  <c r="P138" i="3" s="1"/>
  <c r="BI137" i="3"/>
  <c r="BH137" i="3"/>
  <c r="BG137" i="3"/>
  <c r="BF137" i="3"/>
  <c r="T137" i="3"/>
  <c r="T136" i="3" s="1"/>
  <c r="R137" i="3"/>
  <c r="R136" i="3"/>
  <c r="P137" i="3"/>
  <c r="P136" i="3"/>
  <c r="BI135" i="3"/>
  <c r="BH135" i="3"/>
  <c r="BG135" i="3"/>
  <c r="BF135" i="3"/>
  <c r="T135" i="3"/>
  <c r="T134" i="3"/>
  <c r="R135" i="3"/>
  <c r="R134" i="3" s="1"/>
  <c r="P135" i="3"/>
  <c r="P134" i="3" s="1"/>
  <c r="BI133" i="3"/>
  <c r="BH133" i="3"/>
  <c r="BG133" i="3"/>
  <c r="BF133" i="3"/>
  <c r="T133" i="3"/>
  <c r="T132" i="3" s="1"/>
  <c r="R133" i="3"/>
  <c r="R132" i="3" s="1"/>
  <c r="P133" i="3"/>
  <c r="P132" i="3" s="1"/>
  <c r="BI131" i="3"/>
  <c r="BH131" i="3"/>
  <c r="BG131" i="3"/>
  <c r="BF131" i="3"/>
  <c r="T131" i="3"/>
  <c r="T130" i="3" s="1"/>
  <c r="R131" i="3"/>
  <c r="R130" i="3" s="1"/>
  <c r="P131" i="3"/>
  <c r="P130" i="3" s="1"/>
  <c r="BI129" i="3"/>
  <c r="BH129" i="3"/>
  <c r="BG129" i="3"/>
  <c r="BF129" i="3"/>
  <c r="T129" i="3"/>
  <c r="T128" i="3" s="1"/>
  <c r="R129" i="3"/>
  <c r="R128" i="3" s="1"/>
  <c r="P129" i="3"/>
  <c r="P128" i="3" s="1"/>
  <c r="J122" i="3"/>
  <c r="F122" i="3"/>
  <c r="F120" i="3"/>
  <c r="E118" i="3"/>
  <c r="J92" i="3"/>
  <c r="J91" i="3"/>
  <c r="F91" i="3"/>
  <c r="F89" i="3"/>
  <c r="E87" i="3"/>
  <c r="J18" i="3"/>
  <c r="F92" i="3"/>
  <c r="J17" i="3"/>
  <c r="J12" i="3"/>
  <c r="E7" i="3"/>
  <c r="E85" i="3" s="1"/>
  <c r="J37" i="2"/>
  <c r="J36" i="2"/>
  <c r="AY95" i="1" s="1"/>
  <c r="J35" i="2"/>
  <c r="AX95" i="1" s="1"/>
  <c r="BI229" i="2"/>
  <c r="BH229" i="2"/>
  <c r="BG229" i="2"/>
  <c r="BF229" i="2"/>
  <c r="T229" i="2"/>
  <c r="T228" i="2" s="1"/>
  <c r="T227" i="2" s="1"/>
  <c r="R229" i="2"/>
  <c r="R228" i="2" s="1"/>
  <c r="R227" i="2" s="1"/>
  <c r="P229" i="2"/>
  <c r="P228" i="2" s="1"/>
  <c r="P227" i="2" s="1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T188" i="2" s="1"/>
  <c r="R189" i="2"/>
  <c r="R188" i="2" s="1"/>
  <c r="P189" i="2"/>
  <c r="P188" i="2" s="1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T167" i="2" s="1"/>
  <c r="R168" i="2"/>
  <c r="R167" i="2" s="1"/>
  <c r="P168" i="2"/>
  <c r="P167" i="2" s="1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J125" i="2"/>
  <c r="J124" i="2"/>
  <c r="F124" i="2"/>
  <c r="F122" i="2"/>
  <c r="E120" i="2"/>
  <c r="J91" i="2"/>
  <c r="F91" i="2"/>
  <c r="F89" i="2"/>
  <c r="E87" i="2"/>
  <c r="J18" i="2"/>
  <c r="F125" i="2"/>
  <c r="J17" i="2"/>
  <c r="J89" i="2"/>
  <c r="E7" i="2"/>
  <c r="E118" i="2" s="1"/>
  <c r="L90" i="1"/>
  <c r="AM90" i="1"/>
  <c r="AM89" i="1"/>
  <c r="L89" i="1"/>
  <c r="AM87" i="1"/>
  <c r="L87" i="1"/>
  <c r="L85" i="1"/>
  <c r="L84" i="1"/>
  <c r="BK177" i="2"/>
  <c r="J175" i="2"/>
  <c r="J166" i="2"/>
  <c r="BK171" i="2"/>
  <c r="J223" i="2"/>
  <c r="J179" i="2"/>
  <c r="BK131" i="2"/>
  <c r="BK199" i="2"/>
  <c r="J145" i="3"/>
  <c r="BK137" i="3"/>
  <c r="BK129" i="3"/>
  <c r="J229" i="2"/>
  <c r="BK157" i="2"/>
  <c r="BK133" i="2"/>
  <c r="BK229" i="2"/>
  <c r="J187" i="2"/>
  <c r="J206" i="2"/>
  <c r="BK203" i="2"/>
  <c r="BK220" i="2"/>
  <c r="BK166" i="2"/>
  <c r="BK175" i="2"/>
  <c r="J129" i="3"/>
  <c r="BK143" i="3"/>
  <c r="J210" i="2"/>
  <c r="J131" i="2"/>
  <c r="J141" i="2"/>
  <c r="J226" i="2"/>
  <c r="J149" i="2"/>
  <c r="J214" i="2"/>
  <c r="BK214" i="2"/>
  <c r="J192" i="2"/>
  <c r="BK185" i="2"/>
  <c r="BK139" i="3"/>
  <c r="BK145" i="3"/>
  <c r="J141" i="3"/>
  <c r="BK135" i="3"/>
  <c r="J216" i="2"/>
  <c r="BK189" i="2"/>
  <c r="BK147" i="2"/>
  <c r="J159" i="2"/>
  <c r="BK168" i="2"/>
  <c r="BK165" i="2"/>
  <c r="J189" i="2"/>
  <c r="BK183" i="2"/>
  <c r="J147" i="2"/>
  <c r="BK206" i="2"/>
  <c r="J162" i="2"/>
  <c r="J137" i="2"/>
  <c r="BK155" i="2"/>
  <c r="BK179" i="2"/>
  <c r="BK162" i="2"/>
  <c r="BK145" i="2"/>
  <c r="J155" i="2"/>
  <c r="BK151" i="2"/>
  <c r="J151" i="2"/>
  <c r="J171" i="2"/>
  <c r="J177" i="2"/>
  <c r="BK133" i="3"/>
  <c r="J133" i="3"/>
  <c r="J139" i="3"/>
  <c r="BK187" i="2"/>
  <c r="BK141" i="2"/>
  <c r="J133" i="2"/>
  <c r="J203" i="2"/>
  <c r="J220" i="2"/>
  <c r="BK223" i="2"/>
  <c r="J157" i="2"/>
  <c r="J185" i="2"/>
  <c r="J199" i="2"/>
  <c r="J135" i="3"/>
  <c r="J137" i="3"/>
  <c r="J183" i="2"/>
  <c r="J153" i="2"/>
  <c r="BK163" i="2"/>
  <c r="J163" i="2"/>
  <c r="AS94" i="1"/>
  <c r="J143" i="3"/>
  <c r="BK226" i="2"/>
  <c r="BK137" i="2"/>
  <c r="BK149" i="2"/>
  <c r="J165" i="2"/>
  <c r="J212" i="2"/>
  <c r="J168" i="2"/>
  <c r="BK216" i="2"/>
  <c r="BK210" i="2"/>
  <c r="BK153" i="2"/>
  <c r="BK131" i="3"/>
  <c r="J131" i="3"/>
  <c r="BK141" i="3"/>
  <c r="J181" i="2"/>
  <c r="BK192" i="2"/>
  <c r="BK181" i="2"/>
  <c r="BK159" i="2"/>
  <c r="BK218" i="2"/>
  <c r="J218" i="2"/>
  <c r="BK212" i="2"/>
  <c r="J145" i="2"/>
  <c r="P127" i="3" l="1"/>
  <c r="P126" i="3" s="1"/>
  <c r="AU96" i="1" s="1"/>
  <c r="R127" i="3"/>
  <c r="R126" i="3" s="1"/>
  <c r="T127" i="3"/>
  <c r="T126" i="3" s="1"/>
  <c r="R161" i="2"/>
  <c r="T130" i="2"/>
  <c r="T170" i="2"/>
  <c r="P211" i="2"/>
  <c r="P161" i="2"/>
  <c r="T191" i="2"/>
  <c r="BK222" i="2"/>
  <c r="J222" i="2" s="1"/>
  <c r="J106" i="2" s="1"/>
  <c r="P130" i="2"/>
  <c r="R170" i="2"/>
  <c r="R211" i="2"/>
  <c r="BK130" i="2"/>
  <c r="J130" i="2" s="1"/>
  <c r="J98" i="2" s="1"/>
  <c r="T161" i="2"/>
  <c r="R191" i="2"/>
  <c r="P222" i="2"/>
  <c r="BK161" i="2"/>
  <c r="J161" i="2" s="1"/>
  <c r="J99" i="2" s="1"/>
  <c r="BK191" i="2"/>
  <c r="J191" i="2" s="1"/>
  <c r="J104" i="2" s="1"/>
  <c r="T211" i="2"/>
  <c r="BK170" i="2"/>
  <c r="J170" i="2" s="1"/>
  <c r="J102" i="2" s="1"/>
  <c r="P191" i="2"/>
  <c r="T222" i="2"/>
  <c r="R130" i="2"/>
  <c r="P170" i="2"/>
  <c r="BK211" i="2"/>
  <c r="J211" i="2" s="1"/>
  <c r="J105" i="2" s="1"/>
  <c r="R222" i="2"/>
  <c r="BK167" i="2"/>
  <c r="J167" i="2" s="1"/>
  <c r="J100" i="2" s="1"/>
  <c r="BK228" i="2"/>
  <c r="J228" i="2" s="1"/>
  <c r="J108" i="2" s="1"/>
  <c r="BK128" i="3"/>
  <c r="J128" i="3" s="1"/>
  <c r="J98" i="3" s="1"/>
  <c r="BK130" i="3"/>
  <c r="J130" i="3" s="1"/>
  <c r="J99" i="3" s="1"/>
  <c r="BK132" i="3"/>
  <c r="J132" i="3" s="1"/>
  <c r="J100" i="3" s="1"/>
  <c r="BK138" i="3"/>
  <c r="J138" i="3" s="1"/>
  <c r="J103" i="3" s="1"/>
  <c r="BK140" i="3"/>
  <c r="J140" i="3" s="1"/>
  <c r="J104" i="3" s="1"/>
  <c r="BK142" i="3"/>
  <c r="J142" i="3" s="1"/>
  <c r="J105" i="3" s="1"/>
  <c r="BK144" i="3"/>
  <c r="J144" i="3" s="1"/>
  <c r="J106" i="3" s="1"/>
  <c r="BK188" i="2"/>
  <c r="J188" i="2" s="1"/>
  <c r="J103" i="2" s="1"/>
  <c r="BK134" i="3"/>
  <c r="J134" i="3" s="1"/>
  <c r="J101" i="3" s="1"/>
  <c r="BK136" i="3"/>
  <c r="J136" i="3" s="1"/>
  <c r="J102" i="3" s="1"/>
  <c r="BE129" i="3"/>
  <c r="J89" i="3"/>
  <c r="BE133" i="3"/>
  <c r="F123" i="3"/>
  <c r="BE141" i="3"/>
  <c r="E116" i="3"/>
  <c r="BE131" i="3"/>
  <c r="BE137" i="3"/>
  <c r="BE139" i="3"/>
  <c r="BE135" i="3"/>
  <c r="BE143" i="3"/>
  <c r="BE145" i="3"/>
  <c r="E85" i="2"/>
  <c r="BE181" i="2"/>
  <c r="BE189" i="2"/>
  <c r="BE131" i="2"/>
  <c r="BE141" i="2"/>
  <c r="BE147" i="2"/>
  <c r="BE206" i="2"/>
  <c r="BE159" i="2"/>
  <c r="BE192" i="2"/>
  <c r="BE133" i="2"/>
  <c r="BE187" i="2"/>
  <c r="BE210" i="2"/>
  <c r="BE216" i="2"/>
  <c r="BE220" i="2"/>
  <c r="J122" i="2"/>
  <c r="BE153" i="2"/>
  <c r="BE157" i="2"/>
  <c r="BE163" i="2"/>
  <c r="BE166" i="2"/>
  <c r="BE168" i="2"/>
  <c r="BE175" i="2"/>
  <c r="BE214" i="2"/>
  <c r="BE218" i="2"/>
  <c r="BE223" i="2"/>
  <c r="BE137" i="2"/>
  <c r="BE155" i="2"/>
  <c r="BE162" i="2"/>
  <c r="BE145" i="2"/>
  <c r="BE177" i="2"/>
  <c r="BE183" i="2"/>
  <c r="BE229" i="2"/>
  <c r="F92" i="2"/>
  <c r="BE151" i="2"/>
  <c r="BE199" i="2"/>
  <c r="BE203" i="2"/>
  <c r="BE212" i="2"/>
  <c r="BE149" i="2"/>
  <c r="BE165" i="2"/>
  <c r="BE171" i="2"/>
  <c r="BE179" i="2"/>
  <c r="BE185" i="2"/>
  <c r="BE226" i="2"/>
  <c r="F35" i="3"/>
  <c r="BB96" i="1" s="1"/>
  <c r="F37" i="3"/>
  <c r="BD96" i="1" s="1"/>
  <c r="J34" i="3"/>
  <c r="AW96" i="1" s="1"/>
  <c r="F36" i="3"/>
  <c r="BC96" i="1" s="1"/>
  <c r="F34" i="2"/>
  <c r="BA95" i="1" s="1"/>
  <c r="F36" i="2"/>
  <c r="BC95" i="1" s="1"/>
  <c r="J34" i="2"/>
  <c r="AW95" i="1" s="1"/>
  <c r="F35" i="2"/>
  <c r="BB95" i="1" s="1"/>
  <c r="F37" i="2"/>
  <c r="BD95" i="1" s="1"/>
  <c r="F34" i="3"/>
  <c r="BA96" i="1" s="1"/>
  <c r="P169" i="2" l="1"/>
  <c r="R129" i="2"/>
  <c r="P129" i="2"/>
  <c r="P128" i="2" s="1"/>
  <c r="AU95" i="1" s="1"/>
  <c r="AU94" i="1" s="1"/>
  <c r="BK169" i="2"/>
  <c r="J169" i="2" s="1"/>
  <c r="J101" i="2" s="1"/>
  <c r="BK129" i="2"/>
  <c r="J129" i="2" s="1"/>
  <c r="J97" i="2" s="1"/>
  <c r="R169" i="2"/>
  <c r="T129" i="2"/>
  <c r="T169" i="2"/>
  <c r="BK227" i="2"/>
  <c r="J227" i="2" s="1"/>
  <c r="J107" i="2" s="1"/>
  <c r="BK127" i="3"/>
  <c r="J127" i="3" s="1"/>
  <c r="J97" i="3" s="1"/>
  <c r="J33" i="2"/>
  <c r="AV95" i="1" s="1"/>
  <c r="AT95" i="1" s="1"/>
  <c r="BC94" i="1"/>
  <c r="W32" i="1" s="1"/>
  <c r="BD94" i="1"/>
  <c r="W33" i="1" s="1"/>
  <c r="F33" i="3"/>
  <c r="AZ96" i="1" s="1"/>
  <c r="F33" i="2"/>
  <c r="AZ95" i="1" s="1"/>
  <c r="BA94" i="1"/>
  <c r="W30" i="1" s="1"/>
  <c r="J33" i="3"/>
  <c r="AV96" i="1" s="1"/>
  <c r="AT96" i="1" s="1"/>
  <c r="BB94" i="1"/>
  <c r="W31" i="1" s="1"/>
  <c r="R128" i="2" l="1"/>
  <c r="T128" i="2"/>
  <c r="BK128" i="2"/>
  <c r="J128" i="2" s="1"/>
  <c r="J30" i="2" s="1"/>
  <c r="AG95" i="1" s="1"/>
  <c r="AN95" i="1" s="1"/>
  <c r="BK126" i="3"/>
  <c r="J126" i="3" s="1"/>
  <c r="J96" i="3" s="1"/>
  <c r="AZ94" i="1"/>
  <c r="AV94" i="1" s="1"/>
  <c r="AK29" i="1" s="1"/>
  <c r="AW94" i="1"/>
  <c r="AK30" i="1" s="1"/>
  <c r="AX94" i="1"/>
  <c r="AY94" i="1"/>
  <c r="J96" i="2" l="1"/>
  <c r="J39" i="2"/>
  <c r="J30" i="3"/>
  <c r="AG96" i="1" s="1"/>
  <c r="W29" i="1"/>
  <c r="AT94" i="1"/>
  <c r="J39" i="3" l="1"/>
  <c r="AG94" i="1"/>
  <c r="AK26" i="1" s="1"/>
  <c r="AK35" i="1" s="1"/>
  <c r="AN96" i="1"/>
  <c r="AN94" i="1" l="1"/>
</calcChain>
</file>

<file path=xl/sharedStrings.xml><?xml version="1.0" encoding="utf-8"?>
<sst xmlns="http://schemas.openxmlformats.org/spreadsheetml/2006/main" count="1669" uniqueCount="358">
  <si>
    <t>Export Komplet</t>
  </si>
  <si>
    <t/>
  </si>
  <si>
    <t>2.0</t>
  </si>
  <si>
    <t>False</t>
  </si>
  <si>
    <t>{8f22aa0a-9c19-4a79-b97e-3ce954aaebd7}</t>
  </si>
  <si>
    <t>&gt;&gt;  skryté sloupce  &lt;&lt;</t>
  </si>
  <si>
    <t>0,1</t>
  </si>
  <si>
    <t>21</t>
  </si>
  <si>
    <t>1</t>
  </si>
  <si>
    <t>12</t>
  </si>
  <si>
    <t>REKAPITULACE STAVBY</t>
  </si>
  <si>
    <t>v ---  níže se nacházejí doplnkové a pomocné údaje k sestavám  --- v</t>
  </si>
  <si>
    <t>0,001</t>
  </si>
  <si>
    <t>Kód:</t>
  </si>
  <si>
    <t>Projektis349</t>
  </si>
  <si>
    <t>Stavba:</t>
  </si>
  <si>
    <t>ZOO Dvůr Králové a.s.- Dodatečné hrazení ve výběhu lidoopů</t>
  </si>
  <si>
    <t>KSO:</t>
  </si>
  <si>
    <t>CC-CZ:</t>
  </si>
  <si>
    <t>Místo:</t>
  </si>
  <si>
    <t>Dvůr Králové nad Labem</t>
  </si>
  <si>
    <t>Datum:</t>
  </si>
  <si>
    <t>Zadavatel:</t>
  </si>
  <si>
    <t>IČ:</t>
  </si>
  <si>
    <t>ZOO Dvůr Králové a.s., Štefánikova 1029, D.K.n.L.</t>
  </si>
  <si>
    <t>DIČ:</t>
  </si>
  <si>
    <t>Zhotovitel:</t>
  </si>
  <si>
    <t>Projektant:</t>
  </si>
  <si>
    <t>Projektis DK s.r.o., Legionářská 562, D.K.n.L.</t>
  </si>
  <si>
    <t>True</t>
  </si>
  <si>
    <t>Zpracovatel:</t>
  </si>
  <si>
    <t>ing. V. Švehla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</si>
  <si>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</si>
  <si>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</si>
  <si>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</si>
  <si>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</si>
  <si>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</si>
  <si>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</si>
  <si>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</si>
  <si>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</si>
  <si>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</si>
  <si>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</si>
  <si>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</si>
  <si>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</si>
  <si>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</si>
  <si>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</si>
  <si>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</si>
  <si>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</si>
  <si>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</si>
  <si>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</si>
  <si>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</si>
  <si>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</si>
  <si>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</si>
  <si>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</si>
  <si>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</si>
  <si>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</si>
  <si>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</si>
  <si>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</si>
  <si>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</si>
  <si>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</si>
  <si>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</si>
  <si>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</si>
  <si>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</si>
  <si>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</si>
  <si>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</si>
  <si>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</si>
  <si>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</si>
  <si>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</si>
  <si>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</si>
  <si>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</si>
  <si>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</si>
  <si>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</si>
  <si>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</si>
  <si>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</si>
  <si>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</si>
  <si>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</si>
  <si>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</si>
  <si>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</si>
  <si>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11</t>
  </si>
  <si>
    <t>Stavební práce</t>
  </si>
  <si>
    <t>STA</t>
  </si>
  <si>
    <t>{d390527d-64a4-4051-a8bc-58cc63faebfb}</t>
  </si>
  <si>
    <t>2</t>
  </si>
  <si>
    <t>Vedlejší náklady</t>
  </si>
  <si>
    <t>{a98ff99d-506a-432e-ab88-2af0ca9911dc}</t>
  </si>
  <si>
    <t>KRYCÍ LIST SOUPISU PRACÍ</t>
  </si>
  <si>
    <t>Objekt:</t>
  </si>
  <si>
    <t>11 -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</si>
  <si>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</si>
  <si>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</si>
  <si>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</si>
  <si>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</si>
  <si>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</si>
  <si>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</si>
  <si>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</si>
  <si>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</si>
  <si>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</si>
  <si>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</si>
  <si>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762 - Konstrukce tesařské</t>
  </si>
  <si>
    <t xml:space="preserve">    765 - Krytina skládaná</t>
  </si>
  <si>
    <t xml:space="preserve">    767 - Konstrukce zámečnické</t>
  </si>
  <si>
    <t xml:space="preserve">    783 - Dokončovací práce - nátěry</t>
  </si>
  <si>
    <t xml:space="preserve">    787 - Dokončovací práce - zasklívání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</si>
  <si>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</si>
  <si>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</si>
  <si>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</si>
  <si>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</si>
  <si>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</si>
  <si>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</si>
  <si>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</si>
  <si>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</si>
  <si>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</si>
  <si>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</si>
  <si>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</si>
  <si>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</si>
  <si>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</si>
  <si>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</si>
  <si>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</si>
  <si>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</si>
  <si>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</si>
  <si>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</si>
  <si>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</si>
  <si>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</si>
  <si>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</si>
  <si>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kus</t>
  </si>
  <si>
    <t>CS ÚRS 2025 02</t>
  </si>
  <si>
    <t>4</t>
  </si>
  <si>
    <t>-847803274</t>
  </si>
  <si>
    <t>VV</t>
  </si>
  <si>
    <t>-1255593479</t>
  </si>
  <si>
    <t>3</t>
  </si>
  <si>
    <t>m2</t>
  </si>
  <si>
    <t>-1863234730</t>
  </si>
  <si>
    <t>5</t>
  </si>
  <si>
    <t>953961113</t>
  </si>
  <si>
    <t>Kotva chemickým tmelem M 12 hl 110 mm do betonu, ŽB nebo kamene s vyvrtáním otvoru</t>
  </si>
  <si>
    <t>-1771605176</t>
  </si>
  <si>
    <t>348</t>
  </si>
  <si>
    <t>Mezisoučet</t>
  </si>
  <si>
    <t>6</t>
  </si>
  <si>
    <t>953961114</t>
  </si>
  <si>
    <t>Kotva chemickým tmelem M 16 hl 125 mm do betonu, ŽB nebo kamene s vyvrtáním otvoru</t>
  </si>
  <si>
    <t>810272786</t>
  </si>
  <si>
    <t>212</t>
  </si>
  <si>
    <t>68</t>
  </si>
  <si>
    <t>7</t>
  </si>
  <si>
    <t>953961115</t>
  </si>
  <si>
    <t>Kotva chemickým tmelem M 20 hl 170 mm do betonu, ŽB nebo kamene s vyvrtáním otvoru</t>
  </si>
  <si>
    <t>-2076027674</t>
  </si>
  <si>
    <t>24</t>
  </si>
  <si>
    <t>8</t>
  </si>
  <si>
    <t>9539651211</t>
  </si>
  <si>
    <t>Kotevní šroub nerez pro chemické kotvy M 12 dl 160 mm</t>
  </si>
  <si>
    <t>-1025067120</t>
  </si>
  <si>
    <t>9539651221</t>
  </si>
  <si>
    <t>Kotevní šroub nerez pro chemické kotvy M 12 dl 220 mm</t>
  </si>
  <si>
    <t>-1129632600</t>
  </si>
  <si>
    <t>9539651311</t>
  </si>
  <si>
    <t>Kotevní šroub nerez pro chemické kotvy M 16 dl 190 mm</t>
  </si>
  <si>
    <t>-64738290</t>
  </si>
  <si>
    <t>9539651321</t>
  </si>
  <si>
    <t>Kotevní šroub nerez pro chemické kotvy M 16 dl 260 mm</t>
  </si>
  <si>
    <t>-1197798600</t>
  </si>
  <si>
    <t>9539651411</t>
  </si>
  <si>
    <t>Kotevní šroub nerez pro chemické kotvy M 20 dl 240 mm</t>
  </si>
  <si>
    <t>-918591491</t>
  </si>
  <si>
    <t>-1760491234</t>
  </si>
  <si>
    <t>353,0                      "plocha odstraňovaných skal"</t>
  </si>
  <si>
    <t>985131111</t>
  </si>
  <si>
    <t>Očištění ploch stěn, rubu kleneb a podlah tlakovou vodou</t>
  </si>
  <si>
    <t>77405579</t>
  </si>
  <si>
    <t>997</t>
  </si>
  <si>
    <t>Doprava suti a vybouraných hmot</t>
  </si>
  <si>
    <t>997231111</t>
  </si>
  <si>
    <t>Vodorovná doprava suti a vybouraných hmot do 1 km</t>
  </si>
  <si>
    <t>t</t>
  </si>
  <si>
    <t>984143260</t>
  </si>
  <si>
    <t>16</t>
  </si>
  <si>
    <t>997231119</t>
  </si>
  <si>
    <t>Příplatek ZKD 1 km vodorovné dopravy suti a vybouraných hmot</t>
  </si>
  <si>
    <t>1934359907</t>
  </si>
  <si>
    <t>997231511</t>
  </si>
  <si>
    <t>Nakládání, překládání nebo manipulace se sutí a vybouranými hmotami</t>
  </si>
  <si>
    <t>-2040727963</t>
  </si>
  <si>
    <t>1608896267</t>
  </si>
  <si>
    <t>998</t>
  </si>
  <si>
    <t>Přesun hmot</t>
  </si>
  <si>
    <t>998232111</t>
  </si>
  <si>
    <t>Přesun hmot pro oplocení zděné z cihel nebo tvárnic v přes 3 do 10 m</t>
  </si>
  <si>
    <t>1341193336</t>
  </si>
  <si>
    <t>PSV</t>
  </si>
  <si>
    <t>Práce a dodávky PSV</t>
  </si>
  <si>
    <t>762</t>
  </si>
  <si>
    <t>Konstrukce tesařské</t>
  </si>
  <si>
    <t>762085111</t>
  </si>
  <si>
    <t>Montáž svorníků nebo šroubů dl do 150 mm</t>
  </si>
  <si>
    <t>-1041744047</t>
  </si>
  <si>
    <t xml:space="preserve">48+48                                "M10"                                 </t>
  </si>
  <si>
    <t xml:space="preserve">176+42                             "M12"                                 </t>
  </si>
  <si>
    <t>M</t>
  </si>
  <si>
    <t>311970031</t>
  </si>
  <si>
    <t>tyč závitová nerez M10</t>
  </si>
  <si>
    <t>m</t>
  </si>
  <si>
    <t>32</t>
  </si>
  <si>
    <t>1335052796</t>
  </si>
  <si>
    <t xml:space="preserve">(48+48)*0,15                                "M10"                                 </t>
  </si>
  <si>
    <t>311970041</t>
  </si>
  <si>
    <t>tyč závitová nerez M12</t>
  </si>
  <si>
    <t>276436229</t>
  </si>
  <si>
    <t xml:space="preserve">(176+42)*0,15                             "M12"                                 </t>
  </si>
  <si>
    <t>762085112</t>
  </si>
  <si>
    <t>Montáž svorníků nebo šroubů dl přes 150 do 300 mm</t>
  </si>
  <si>
    <t>-1396900109</t>
  </si>
  <si>
    <t>55                                        "M16"</t>
  </si>
  <si>
    <t>311970061</t>
  </si>
  <si>
    <t>tyč závitová nerez M16</t>
  </si>
  <si>
    <t>698142710</t>
  </si>
  <si>
    <t>55*0,25                                        "M16"</t>
  </si>
  <si>
    <t>762085113</t>
  </si>
  <si>
    <t>Montáž svorníků nebo šroubů dl přes 300 do 450 mm</t>
  </si>
  <si>
    <t>63313607</t>
  </si>
  <si>
    <t>5                                        "M16"</t>
  </si>
  <si>
    <t>-1347249771</t>
  </si>
  <si>
    <t>5*0,40                                        "M16"</t>
  </si>
  <si>
    <t>998762101</t>
  </si>
  <si>
    <t>Přesun hmot tonážní pro kce tesařské v objektech v do 6 m</t>
  </si>
  <si>
    <t>-1082879245</t>
  </si>
  <si>
    <t>765</t>
  </si>
  <si>
    <t>Krytina skládaná</t>
  </si>
  <si>
    <t>765142801</t>
  </si>
  <si>
    <t>Demontáž krytiny z polykarbonátových rovných desek</t>
  </si>
  <si>
    <t>-1493872104</t>
  </si>
  <si>
    <t>20,0                                   "plexisklo"</t>
  </si>
  <si>
    <t>767</t>
  </si>
  <si>
    <t>Konstrukce zámečnické</t>
  </si>
  <si>
    <t>767995117</t>
  </si>
  <si>
    <t>Montáž atypických zámečnických konstrukcí hmotnosti přes 250 do 500 kg</t>
  </si>
  <si>
    <t>kg</t>
  </si>
  <si>
    <t>-172658343</t>
  </si>
  <si>
    <t xml:space="preserve">2381,4                         "pol. 30,40,41,44" </t>
  </si>
  <si>
    <t>Mezisoučet                  "žárové zinkování"</t>
  </si>
  <si>
    <t>1543,4                         "pol. 31-39,42,43"</t>
  </si>
  <si>
    <t>Mezisoučet                   "nerez"</t>
  </si>
  <si>
    <t>Součet</t>
  </si>
  <si>
    <t>553990021</t>
  </si>
  <si>
    <t>ocelové zámečnické konstrukce - žárově zinkované</t>
  </si>
  <si>
    <t>-1609275364</t>
  </si>
  <si>
    <t>553990022</t>
  </si>
  <si>
    <t>ocelové zámečnické konstrukce - nerezové</t>
  </si>
  <si>
    <t>-332514903</t>
  </si>
  <si>
    <t>767996704</t>
  </si>
  <si>
    <t>Demontáž atypických zámečnických konstrukcí řezáním hm jednotlivých dílů přes 250 do 500 kg</t>
  </si>
  <si>
    <t>-583993882</t>
  </si>
  <si>
    <t>850,0                                "stávající ohradníky"</t>
  </si>
  <si>
    <t>500,0                                   "stěna a střecha"</t>
  </si>
  <si>
    <t>998767101</t>
  </si>
  <si>
    <t>Přesun hmot tonážní pro zámečnické konstrukce v objektech v do 6 m</t>
  </si>
  <si>
    <t>-1153449790</t>
  </si>
  <si>
    <t>783</t>
  </si>
  <si>
    <t>Dokončovací práce - nátěry</t>
  </si>
  <si>
    <t>783801201</t>
  </si>
  <si>
    <t>Obroušení omítek před provedením nátěru</t>
  </si>
  <si>
    <t>1014392015</t>
  </si>
  <si>
    <t>783801203</t>
  </si>
  <si>
    <t>Okartáčování omítek před provedením nátěru</t>
  </si>
  <si>
    <t>506192644</t>
  </si>
  <si>
    <t>783827523</t>
  </si>
  <si>
    <t>Krycí dvojnásobný silikátový nátěr hrubých betonových povrchů nebo hrubých omítek</t>
  </si>
  <si>
    <t>1017603935</t>
  </si>
  <si>
    <t>783833153</t>
  </si>
  <si>
    <t>Penetrační silikátový nátěr hrubých betonových povrchů a hrubých, rýhovaných a škrábaných omítek</t>
  </si>
  <si>
    <t>-1839976211</t>
  </si>
  <si>
    <t>783897611</t>
  </si>
  <si>
    <t>Příplatek k cenám dvojnásobného krycího nátěru omítek za barevné provedení v odstínu středně sytém</t>
  </si>
  <si>
    <t>-836153829</t>
  </si>
  <si>
    <t>787</t>
  </si>
  <si>
    <t>Dokončovací práce - zasklívání</t>
  </si>
  <si>
    <t>787117347</t>
  </si>
  <si>
    <t>Zasklívání stěn a příček PC profilem plným s UV ochranou s krycí a přítlačnou lištou tl 10 mm</t>
  </si>
  <si>
    <t>1809392821</t>
  </si>
  <si>
    <t>2,05*3,05*62</t>
  </si>
  <si>
    <t>998787101</t>
  </si>
  <si>
    <t>Přesun hmot tonážní pro zasklívání v objektech v do 6 m</t>
  </si>
  <si>
    <t>-1084581015</t>
  </si>
  <si>
    <t>Práce a dodávky M</t>
  </si>
  <si>
    <t>21-M</t>
  </si>
  <si>
    <t>Elektromontáže</t>
  </si>
  <si>
    <t>999999061</t>
  </si>
  <si>
    <t>kpl</t>
  </si>
  <si>
    <t>256</t>
  </si>
  <si>
    <t>64</t>
  </si>
  <si>
    <t>-242178877</t>
  </si>
  <si>
    <t>2 - Vedlejší náklady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</si>
  <si>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</si>
  <si>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</si>
  <si>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</si>
  <si>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</si>
  <si>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</si>
  <si>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</si>
  <si>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</si>
  <si>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</si>
  <si>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Další náklady na pracovníky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</si>
  <si>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</si>
  <si>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</si>
  <si>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</si>
  <si>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</si>
  <si>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</si>
  <si>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010001000</t>
  </si>
  <si>
    <t>1024</t>
  </si>
  <si>
    <t>-474218017</t>
  </si>
  <si>
    <t>VRN2</t>
  </si>
  <si>
    <t>Příprava staveniště</t>
  </si>
  <si>
    <t>020001000</t>
  </si>
  <si>
    <t>1397750664</t>
  </si>
  <si>
    <t>VRN3</t>
  </si>
  <si>
    <t>Zařízení staveniště</t>
  </si>
  <si>
    <t>030001000</t>
  </si>
  <si>
    <t>-651128047</t>
  </si>
  <si>
    <t>VRN4</t>
  </si>
  <si>
    <t>Inženýrská činnost</t>
  </si>
  <si>
    <t>040001000</t>
  </si>
  <si>
    <t>-1823788231</t>
  </si>
  <si>
    <t>VRN5</t>
  </si>
  <si>
    <t>Finanční náklady</t>
  </si>
  <si>
    <t>050001000</t>
  </si>
  <si>
    <t>495877296</t>
  </si>
  <si>
    <t>VRN6</t>
  </si>
  <si>
    <t>Územní vlivy</t>
  </si>
  <si>
    <t>060001000</t>
  </si>
  <si>
    <t>-361649957</t>
  </si>
  <si>
    <t>VRN7</t>
  </si>
  <si>
    <t>Provozní vlivy</t>
  </si>
  <si>
    <t>070001000</t>
  </si>
  <si>
    <t>715873418</t>
  </si>
  <si>
    <t>VRN8</t>
  </si>
  <si>
    <t>Další náklady na pracovníky</t>
  </si>
  <si>
    <t>080001000</t>
  </si>
  <si>
    <t>376227625</t>
  </si>
  <si>
    <t>VRN9</t>
  </si>
  <si>
    <t>Ostatní náklady</t>
  </si>
  <si>
    <t>090001000</t>
  </si>
  <si>
    <t>-1757949727</t>
  </si>
  <si>
    <t>96204131X</t>
  </si>
  <si>
    <t>EL silnoproud - D+M elektrický ohradník dle PD</t>
  </si>
  <si>
    <t>36,350*30 'Přepočtené koeficientem množství</t>
  </si>
  <si>
    <t>,</t>
  </si>
  <si>
    <t>Poplatek za uložení na skládce (skládkovné) stavebního odpadu betonového kód odpadu 17 01 01</t>
  </si>
  <si>
    <t>997221615</t>
  </si>
  <si>
    <t>450*2</t>
  </si>
  <si>
    <t>Montáž lešení řadového rámového lehkého zatížení do 200 kg/m2 š od 0,6 do 0,9 m v do 10 m</t>
  </si>
  <si>
    <t>941211111</t>
  </si>
  <si>
    <t>Příplatek k lešení řadovému rámovému lehkému do 200 kg/m2 š od 0,6 do 0,9 m v do 10 m za každý den použití</t>
  </si>
  <si>
    <t>941211211</t>
  </si>
  <si>
    <t>450*60</t>
  </si>
  <si>
    <t>Demontáž lešení řadového rámového lehkého zatížení do 200 kg/m2 š od 0,6 do 0,9 m v do 10 m</t>
  </si>
  <si>
    <t>941211811</t>
  </si>
  <si>
    <t>Demontáž umělé skály (betonová skořepina s perlinkou tl. 20-50 mm) ze ŽB zdi</t>
  </si>
  <si>
    <t>8463,6                         "pol. 1-28"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</si>
</sst>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  <charset val="238"/>
    </font>
    <font>
      <sz val="9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Protection="1"/>
    <xf numFmtId="4" fontId="37" fillId="5" borderId="22" xfId="0" applyNumberFormat="1" applyFont="1" applyFill="1" applyBorder="1" applyAlignment="1" applyProtection="1">
      <alignment vertical="center"/>
      <protection locked="0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4" fontId="33" fillId="5" borderId="22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4" xfId="0" applyBorder="1" applyProtection="1"/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1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" fontId="22" fillId="0" borderId="0" xfId="0" applyNumberFormat="1" applyFont="1" applyAlignment="1" applyProtection="1"/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Fill="1" applyBorder="1" applyAlignment="1" applyProtection="1">
      <alignment horizontal="center" vertical="center"/>
    </xf>
    <xf numFmtId="49" fontId="20" fillId="0" borderId="22" xfId="0" applyNumberFormat="1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center" vertical="center" wrapText="1"/>
    </xf>
    <xf numFmtId="167" fontId="20" fillId="0" borderId="22" xfId="0" applyNumberFormat="1" applyFont="1" applyFill="1" applyBorder="1" applyAlignment="1" applyProtection="1">
      <alignment vertical="center"/>
    </xf>
    <xf numFmtId="4" fontId="20" fillId="0" borderId="22" xfId="0" applyNumberFormat="1" applyFont="1" applyFill="1" applyBorder="1" applyAlignment="1" applyProtection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3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36" fillId="0" borderId="0" xfId="0" applyFont="1" applyFill="1" applyAlignment="1" applyProtection="1">
      <alignment horizontal="left" vertical="center" wrapText="1"/>
    </xf>
    <xf numFmtId="167" fontId="9" fillId="0" borderId="0" xfId="0" applyNumberFormat="1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 wrapText="1"/>
    </xf>
    <xf numFmtId="167" fontId="10" fillId="0" borderId="0" xfId="0" applyNumberFormat="1" applyFont="1" applyFill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4" fontId="7" fillId="0" borderId="0" xfId="0" applyNumberFormat="1" applyFont="1" applyFill="1" applyAlignment="1" applyProtection="1"/>
    <xf numFmtId="0" fontId="31" fillId="0" borderId="3" xfId="0" applyFont="1" applyBorder="1" applyAlignment="1" applyProtection="1">
      <alignment vertical="center"/>
    </xf>
    <xf numFmtId="0" fontId="6" fillId="0" borderId="0" xfId="0" applyFont="1" applyFill="1" applyAlignment="1" applyProtection="1">
      <alignment horizontal="left"/>
    </xf>
    <xf numFmtId="4" fontId="6" fillId="0" borderId="0" xfId="0" applyNumberFormat="1" applyFont="1" applyFill="1" applyAlignment="1" applyProtection="1"/>
    <xf numFmtId="0" fontId="33" fillId="0" borderId="22" xfId="0" applyFont="1" applyFill="1" applyBorder="1" applyAlignment="1" applyProtection="1">
      <alignment horizontal="center" vertical="center"/>
    </xf>
    <xf numFmtId="49" fontId="33" fillId="0" borderId="22" xfId="0" applyNumberFormat="1" applyFont="1" applyFill="1" applyBorder="1" applyAlignment="1" applyProtection="1">
      <alignment horizontal="left" vertical="center" wrapText="1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2" xfId="0" applyFont="1" applyFill="1" applyBorder="1" applyAlignment="1" applyProtection="1">
      <alignment horizontal="center" vertical="center" wrapText="1"/>
    </xf>
    <xf numFmtId="167" fontId="33" fillId="0" borderId="22" xfId="0" applyNumberFormat="1" applyFont="1" applyFill="1" applyBorder="1" applyAlignment="1" applyProtection="1">
      <alignment vertical="center"/>
    </xf>
    <xf numFmtId="4" fontId="33" fillId="0" borderId="22" xfId="0" applyNumberFormat="1" applyFont="1" applyFill="1" applyBorder="1" applyAlignment="1" applyProtection="1">
      <alignment vertical="center"/>
    </xf>
    <xf numFmtId="0" fontId="34" fillId="0" borderId="3" xfId="0" applyFont="1" applyBorder="1" applyAlignment="1" applyProtection="1">
      <alignment vertical="center"/>
    </xf>
    <xf numFmtId="0" fontId="33" fillId="0" borderId="14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 wrapText="1"/>
    </xf>
    <xf numFmtId="167" fontId="11" fillId="0" borderId="0" xfId="0" applyNumberFormat="1" applyFont="1" applyFill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33" fillId="0" borderId="19" xfId="0" applyFont="1" applyBorder="1" applyAlignment="1" applyProtection="1">
      <alignment horizontal="left" vertical="center"/>
    </xf>
    <xf numFmtId="0" fontId="33" fillId="0" borderId="20" xfId="0" applyFont="1" applyBorder="1" applyAlignment="1" applyProtection="1">
      <alignment horizontal="center"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21" fillId="0" borderId="19" xfId="0" applyFont="1" applyBorder="1" applyAlignment="1" applyProtection="1">
      <alignment horizontal="left" vertical="center"/>
    </xf>
    <xf numFmtId="0" fontId="21" fillId="0" borderId="20" xfId="0" applyFont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265"/>
  <sheetViews>
    <sheetView showGridLines="0" zoomScale="130" zoomScaleNormal="130" workbookViewId="0">
      <selection activeCell="G16" sqref="G16"/>
    </sheetView>
  </sheetViews>
  <sheetFormatPr defaultRowHeight="10" x14ac:dyDescent="0.2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 s="2" customFormat="1" x14ac:dyDescent="0.2">
      <c r="A1" s="6" t="s">
        <v>0</v>
      </c>
      <c r="AZ1" s="6" t="s">
        <v>1</v>
      </c>
      <c r="BA1" s="6" t="s">
        <v>2</v>
      </c>
      <c r="BB1" s="6" t="s">
        <v>1</v>
      </c>
      <c r="BT1" s="6" t="s">
        <v>3</v>
      </c>
      <c r="BU1" s="6" t="s">
        <v>3</v>
      </c>
      <c r="BV1" s="6" t="s">
        <v>4</v>
      </c>
    </row>
    <row r="2" spans="1:74" s="2" customFormat="1" ht="37" customHeight="1" x14ac:dyDescent="0.2">
      <c r="AR2" s="206" t="s">
        <v>5</v>
      </c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7" t="s">
        <v>6</v>
      </c>
      <c r="BT2" s="7" t="s">
        <v>7</v>
      </c>
    </row>
    <row r="3" spans="1:74" s="2" customFormat="1" ht="7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  <c r="BS3" s="7" t="s">
        <v>8</v>
      </c>
      <c r="BT3" s="7" t="s">
        <v>9</v>
      </c>
    </row>
    <row r="4" spans="1:74" s="2" customFormat="1" ht="25" customHeight="1" x14ac:dyDescent="0.2">
      <c r="B4" s="10"/>
      <c r="D4" s="11" t="s">
        <v>10</v>
      </c>
      <c r="AR4" s="10"/>
      <c r="AS4" s="12" t="s">
        <v>11</v>
      </c>
      <c r="BS4" s="7" t="s">
        <v>12</v>
      </c>
    </row>
    <row r="5" spans="1:74" s="2" customFormat="1" ht="12" customHeight="1" x14ac:dyDescent="0.2">
      <c r="B5" s="10"/>
      <c r="D5" s="13" t="s">
        <v>13</v>
      </c>
      <c r="K5" s="234" t="s">
        <v>14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R5" s="10"/>
      <c r="BS5" s="7" t="s">
        <v>6</v>
      </c>
    </row>
    <row r="6" spans="1:74" s="2" customFormat="1" ht="37" customHeight="1" x14ac:dyDescent="0.2">
      <c r="B6" s="10"/>
      <c r="D6" s="14" t="s">
        <v>15</v>
      </c>
      <c r="K6" s="235" t="s">
        <v>16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R6" s="10"/>
      <c r="BS6" s="7" t="s">
        <v>6</v>
      </c>
    </row>
    <row r="7" spans="1:74" s="2" customFormat="1" ht="12" customHeight="1" x14ac:dyDescent="0.2">
      <c r="B7" s="10"/>
      <c r="D7" s="15" t="s">
        <v>17</v>
      </c>
      <c r="K7" s="16" t="s">
        <v>1</v>
      </c>
      <c r="AK7" s="15" t="s">
        <v>18</v>
      </c>
      <c r="AN7" s="16" t="s">
        <v>1</v>
      </c>
      <c r="AR7" s="10"/>
      <c r="BS7" s="7" t="s">
        <v>8</v>
      </c>
    </row>
    <row r="8" spans="1:74" s="2" customFormat="1" ht="12" customHeight="1" x14ac:dyDescent="0.2">
      <c r="B8" s="10"/>
      <c r="D8" s="15" t="s">
        <v>19</v>
      </c>
      <c r="K8" s="16" t="s">
        <v>20</v>
      </c>
      <c r="AK8" s="15" t="s">
        <v>21</v>
      </c>
      <c r="AN8" s="16"/>
      <c r="AR8" s="10"/>
      <c r="BS8" s="7" t="s">
        <v>8</v>
      </c>
    </row>
    <row r="9" spans="1:74" s="2" customFormat="1" ht="14.5" customHeight="1" x14ac:dyDescent="0.2">
      <c r="B9" s="10"/>
      <c r="AR9" s="10"/>
      <c r="BS9" s="7" t="s">
        <v>8</v>
      </c>
    </row>
    <row r="10" spans="1:74" s="2" customFormat="1" ht="12" customHeight="1" x14ac:dyDescent="0.2">
      <c r="B10" s="10"/>
      <c r="D10" s="15" t="s">
        <v>22</v>
      </c>
      <c r="AK10" s="15" t="s">
        <v>23</v>
      </c>
      <c r="AN10" s="16" t="s">
        <v>1</v>
      </c>
      <c r="AR10" s="10"/>
      <c r="BS10" s="7" t="s">
        <v>6</v>
      </c>
    </row>
    <row r="11" spans="1:74" s="2" customFormat="1" ht="18.399999999999999" customHeight="1" x14ac:dyDescent="0.2">
      <c r="B11" s="10"/>
      <c r="E11" s="16" t="s">
        <v>24</v>
      </c>
      <c r="AK11" s="15" t="s">
        <v>25</v>
      </c>
      <c r="AN11" s="16" t="s">
        <v>1</v>
      </c>
      <c r="AR11" s="10"/>
      <c r="BS11" s="7" t="s">
        <v>6</v>
      </c>
    </row>
    <row r="12" spans="1:74" s="2" customFormat="1" ht="7" customHeight="1" x14ac:dyDescent="0.2">
      <c r="B12" s="10"/>
      <c r="AR12" s="10"/>
      <c r="BS12" s="7" t="s">
        <v>8</v>
      </c>
    </row>
    <row r="13" spans="1:74" s="2" customFormat="1" ht="12" customHeight="1" x14ac:dyDescent="0.2">
      <c r="B13" s="10"/>
      <c r="D13" s="15" t="s">
        <v>26</v>
      </c>
      <c r="AK13" s="15" t="s">
        <v>23</v>
      </c>
      <c r="AN13" s="16" t="s">
        <v>1</v>
      </c>
      <c r="AR13" s="10"/>
      <c r="BS13" s="7" t="s">
        <v>8</v>
      </c>
    </row>
    <row r="14" spans="1:74" s="2" customFormat="1" ht="12.5" x14ac:dyDescent="0.2">
      <c r="B14" s="10"/>
      <c r="E14" s="240"/>
      <c r="F14" s="241"/>
      <c r="G14" s="241"/>
      <c r="H14" s="241"/>
      <c r="I14" s="241"/>
      <c r="J14" s="241"/>
      <c r="K14" s="241"/>
      <c r="AK14" s="15" t="s">
        <v>25</v>
      </c>
      <c r="AN14" s="16" t="s">
        <v>1</v>
      </c>
      <c r="AR14" s="10"/>
      <c r="BS14" s="7" t="s">
        <v>8</v>
      </c>
    </row>
    <row r="15" spans="1:74" s="2" customFormat="1" ht="7" customHeight="1" x14ac:dyDescent="0.2">
      <c r="B15" s="10"/>
      <c r="AR15" s="10"/>
      <c r="BS15" s="7" t="s">
        <v>3</v>
      </c>
    </row>
    <row r="16" spans="1:74" s="2" customFormat="1" ht="12" customHeight="1" x14ac:dyDescent="0.2">
      <c r="B16" s="10"/>
      <c r="D16" s="15" t="s">
        <v>27</v>
      </c>
      <c r="AK16" s="15" t="s">
        <v>23</v>
      </c>
      <c r="AN16" s="16" t="s">
        <v>1</v>
      </c>
      <c r="AR16" s="10"/>
      <c r="BS16" s="7" t="s">
        <v>3</v>
      </c>
    </row>
    <row r="17" spans="1:71" s="2" customFormat="1" ht="18.399999999999999" customHeight="1" x14ac:dyDescent="0.2">
      <c r="B17" s="10"/>
      <c r="E17" s="16" t="s">
        <v>28</v>
      </c>
      <c r="AK17" s="15" t="s">
        <v>25</v>
      </c>
      <c r="AN17" s="16" t="s">
        <v>1</v>
      </c>
      <c r="AR17" s="10"/>
      <c r="BS17" s="7" t="s">
        <v>29</v>
      </c>
    </row>
    <row r="18" spans="1:71" s="2" customFormat="1" ht="7" customHeight="1" x14ac:dyDescent="0.2">
      <c r="B18" s="10"/>
      <c r="AR18" s="10"/>
      <c r="BS18" s="7" t="s">
        <v>8</v>
      </c>
    </row>
    <row r="19" spans="1:71" s="2" customFormat="1" ht="12" customHeight="1" x14ac:dyDescent="0.2">
      <c r="B19" s="10"/>
      <c r="D19" s="15" t="s">
        <v>30</v>
      </c>
      <c r="AK19" s="15" t="s">
        <v>23</v>
      </c>
      <c r="AN19" s="16" t="s">
        <v>1</v>
      </c>
      <c r="AR19" s="10"/>
      <c r="BS19" s="7" t="s">
        <v>8</v>
      </c>
    </row>
    <row r="20" spans="1:71" s="2" customFormat="1" ht="18.399999999999999" customHeight="1" x14ac:dyDescent="0.2">
      <c r="B20" s="10"/>
      <c r="E20" s="16"/>
      <c r="AK20" s="15" t="s">
        <v>25</v>
      </c>
      <c r="AN20" s="16" t="s">
        <v>1</v>
      </c>
      <c r="AR20" s="10"/>
      <c r="BS20" s="7" t="s">
        <v>29</v>
      </c>
    </row>
    <row r="21" spans="1:71" s="2" customFormat="1" ht="7" customHeight="1" x14ac:dyDescent="0.2">
      <c r="B21" s="10"/>
      <c r="AR21" s="10"/>
    </row>
    <row r="22" spans="1:71" s="2" customFormat="1" ht="12" customHeight="1" x14ac:dyDescent="0.2">
      <c r="B22" s="10"/>
      <c r="D22" s="15" t="s">
        <v>32</v>
      </c>
      <c r="AR22" s="10"/>
    </row>
    <row r="23" spans="1:71" s="2" customFormat="1" ht="16.5" customHeight="1" x14ac:dyDescent="0.2">
      <c r="B23" s="10"/>
      <c r="E23" s="236" t="s">
        <v>1</v>
      </c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R23" s="10"/>
    </row>
    <row r="24" spans="1:71" s="2" customFormat="1" ht="7" customHeight="1" x14ac:dyDescent="0.2">
      <c r="B24" s="10"/>
      <c r="AR24" s="10"/>
    </row>
    <row r="25" spans="1:71" s="2" customFormat="1" ht="7" customHeight="1" x14ac:dyDescent="0.2">
      <c r="B25" s="1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R25" s="10"/>
    </row>
    <row r="26" spans="1:71" s="22" customFormat="1" ht="25.9" customHeight="1" x14ac:dyDescent="0.2">
      <c r="A26" s="18"/>
      <c r="B26" s="19"/>
      <c r="C26" s="18"/>
      <c r="D26" s="20" t="s">
        <v>33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37">
        <f>ROUND(AG94,0)</f>
        <v>0</v>
      </c>
      <c r="AL26" s="238"/>
      <c r="AM26" s="238"/>
      <c r="AN26" s="238"/>
      <c r="AO26" s="238"/>
      <c r="AP26" s="18"/>
      <c r="AQ26" s="18"/>
      <c r="AR26" s="19"/>
      <c r="BE26" s="18"/>
    </row>
    <row r="27" spans="1:71" s="22" customFormat="1" ht="7" customHeight="1" x14ac:dyDescent="0.2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9"/>
      <c r="BE27" s="18"/>
    </row>
    <row r="28" spans="1:71" s="22" customFormat="1" ht="12.5" x14ac:dyDescent="0.2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239" t="s">
        <v>34</v>
      </c>
      <c r="M28" s="239"/>
      <c r="N28" s="239"/>
      <c r="O28" s="239"/>
      <c r="P28" s="239"/>
      <c r="Q28" s="18"/>
      <c r="R28" s="18"/>
      <c r="S28" s="18"/>
      <c r="T28" s="18"/>
      <c r="U28" s="18"/>
      <c r="V28" s="18"/>
      <c r="W28" s="239" t="s">
        <v>35</v>
      </c>
      <c r="X28" s="239"/>
      <c r="Y28" s="239"/>
      <c r="Z28" s="239"/>
      <c r="AA28" s="239"/>
      <c r="AB28" s="239"/>
      <c r="AC28" s="239"/>
      <c r="AD28" s="239"/>
      <c r="AE28" s="239"/>
      <c r="AF28" s="18"/>
      <c r="AG28" s="18"/>
      <c r="AH28" s="18"/>
      <c r="AI28" s="18"/>
      <c r="AJ28" s="18"/>
      <c r="AK28" s="239" t="s">
        <v>36</v>
      </c>
      <c r="AL28" s="239"/>
      <c r="AM28" s="239"/>
      <c r="AN28" s="239"/>
      <c r="AO28" s="239"/>
      <c r="AP28" s="18"/>
      <c r="AQ28" s="18"/>
      <c r="AR28" s="19"/>
      <c r="BE28" s="18"/>
    </row>
    <row r="29" spans="1:71" s="23" customFormat="1" ht="14.5" customHeight="1" x14ac:dyDescent="0.2">
      <c r="B29" s="24"/>
      <c r="D29" s="15" t="s">
        <v>37</v>
      </c>
      <c r="F29" s="15" t="s">
        <v>38</v>
      </c>
      <c r="L29" s="229">
        <v>0.21</v>
      </c>
      <c r="M29" s="228"/>
      <c r="N29" s="228"/>
      <c r="O29" s="228"/>
      <c r="P29" s="228"/>
      <c r="W29" s="227">
        <f>ROUND(AZ94, 0)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0)</f>
        <v>0</v>
      </c>
      <c r="AL29" s="228"/>
      <c r="AM29" s="228"/>
      <c r="AN29" s="228"/>
      <c r="AO29" s="228"/>
      <c r="AR29" s="24"/>
    </row>
    <row r="30" spans="1:71" s="23" customFormat="1" ht="14.5" customHeight="1" x14ac:dyDescent="0.2">
      <c r="B30" s="24"/>
      <c r="F30" s="15" t="s">
        <v>39</v>
      </c>
      <c r="L30" s="229">
        <v>0.12</v>
      </c>
      <c r="M30" s="228"/>
      <c r="N30" s="228"/>
      <c r="O30" s="228"/>
      <c r="P30" s="228"/>
      <c r="W30" s="227">
        <f>ROUND(BA94, 0)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0)</f>
        <v>0</v>
      </c>
      <c r="AL30" s="228"/>
      <c r="AM30" s="228"/>
      <c r="AN30" s="228"/>
      <c r="AO30" s="228"/>
      <c r="AR30" s="24"/>
    </row>
    <row r="31" spans="1:71" s="23" customFormat="1" ht="14.5" hidden="1" customHeight="1" x14ac:dyDescent="0.2">
      <c r="B31" s="24"/>
      <c r="F31" s="15" t="s">
        <v>40</v>
      </c>
      <c r="L31" s="229">
        <v>0.21</v>
      </c>
      <c r="M31" s="228"/>
      <c r="N31" s="228"/>
      <c r="O31" s="228"/>
      <c r="P31" s="228"/>
      <c r="W31" s="227">
        <f>ROUND(BB94, 0)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24"/>
    </row>
    <row r="32" spans="1:71" s="23" customFormat="1" ht="14.5" hidden="1" customHeight="1" x14ac:dyDescent="0.2">
      <c r="B32" s="24"/>
      <c r="F32" s="15" t="s">
        <v>41</v>
      </c>
      <c r="L32" s="229">
        <v>0.12</v>
      </c>
      <c r="M32" s="228"/>
      <c r="N32" s="228"/>
      <c r="O32" s="228"/>
      <c r="P32" s="228"/>
      <c r="W32" s="227">
        <f>ROUND(BC94, 0)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24"/>
    </row>
    <row r="33" spans="1:57" s="23" customFormat="1" ht="14.5" hidden="1" customHeight="1" x14ac:dyDescent="0.2">
      <c r="B33" s="24"/>
      <c r="F33" s="15" t="s">
        <v>42</v>
      </c>
      <c r="L33" s="229">
        <v>0</v>
      </c>
      <c r="M33" s="228"/>
      <c r="N33" s="228"/>
      <c r="O33" s="228"/>
      <c r="P33" s="228"/>
      <c r="W33" s="227">
        <f>ROUND(BD94, 0)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24"/>
    </row>
    <row r="34" spans="1:57" s="22" customFormat="1" ht="7" customHeight="1" x14ac:dyDescent="0.2">
      <c r="A34" s="18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9"/>
      <c r="BE34" s="18"/>
    </row>
    <row r="35" spans="1:57" s="22" customFormat="1" ht="25.9" customHeight="1" x14ac:dyDescent="0.2">
      <c r="A35" s="18"/>
      <c r="B35" s="19"/>
      <c r="C35" s="25"/>
      <c r="D35" s="26" t="s">
        <v>43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 t="s">
        <v>44</v>
      </c>
      <c r="U35" s="27"/>
      <c r="V35" s="27"/>
      <c r="W35" s="27"/>
      <c r="X35" s="230" t="s">
        <v>45</v>
      </c>
      <c r="Y35" s="231"/>
      <c r="Z35" s="231"/>
      <c r="AA35" s="231"/>
      <c r="AB35" s="231"/>
      <c r="AC35" s="27"/>
      <c r="AD35" s="27"/>
      <c r="AE35" s="27"/>
      <c r="AF35" s="27"/>
      <c r="AG35" s="27"/>
      <c r="AH35" s="27"/>
      <c r="AI35" s="27"/>
      <c r="AJ35" s="27"/>
      <c r="AK35" s="232">
        <f>SUM(AK26:AK33)</f>
        <v>0</v>
      </c>
      <c r="AL35" s="231"/>
      <c r="AM35" s="231"/>
      <c r="AN35" s="231"/>
      <c r="AO35" s="233"/>
      <c r="AP35" s="25"/>
      <c r="AQ35" s="25"/>
      <c r="AR35" s="19"/>
      <c r="BE35" s="18"/>
    </row>
    <row r="36" spans="1:57" s="22" customFormat="1" ht="7" customHeight="1" x14ac:dyDescent="0.2">
      <c r="A36" s="18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9"/>
      <c r="BE36" s="18"/>
    </row>
    <row r="37" spans="1:57" s="22" customFormat="1" ht="14.5" customHeight="1" x14ac:dyDescent="0.2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9"/>
      <c r="BE37" s="18"/>
    </row>
    <row r="38" spans="1:57" s="2" customFormat="1" ht="14.5" customHeight="1" x14ac:dyDescent="0.2">
      <c r="B38" s="10"/>
      <c r="AR38" s="10"/>
    </row>
    <row r="39" spans="1:57" s="2" customFormat="1" ht="14.5" customHeight="1" x14ac:dyDescent="0.2">
      <c r="B39" s="10"/>
      <c r="AR39" s="10"/>
    </row>
    <row r="40" spans="1:57" s="2" customFormat="1" ht="14.5" customHeight="1" x14ac:dyDescent="0.2">
      <c r="B40" s="10"/>
      <c r="AR40" s="10"/>
    </row>
    <row r="41" spans="1:57" s="2" customFormat="1" ht="14.5" customHeight="1" x14ac:dyDescent="0.2">
      <c r="B41" s="10"/>
      <c r="AR41" s="10"/>
    </row>
    <row r="42" spans="1:57" s="2" customFormat="1" ht="14.5" customHeight="1" x14ac:dyDescent="0.2">
      <c r="B42" s="10"/>
      <c r="AR42" s="10"/>
    </row>
    <row r="43" spans="1:57" s="2" customFormat="1" ht="14.5" customHeight="1" x14ac:dyDescent="0.2">
      <c r="B43" s="10"/>
      <c r="AR43" s="10"/>
    </row>
    <row r="44" spans="1:57" s="2" customFormat="1" ht="14.5" customHeight="1" x14ac:dyDescent="0.2">
      <c r="B44" s="10"/>
      <c r="AR44" s="10"/>
    </row>
    <row r="45" spans="1:57" s="2" customFormat="1" ht="14.5" customHeight="1" x14ac:dyDescent="0.2">
      <c r="B45" s="10"/>
      <c r="AR45" s="10"/>
    </row>
    <row r="46" spans="1:57" s="2" customFormat="1" ht="14.5" customHeight="1" x14ac:dyDescent="0.2">
      <c r="B46" s="10"/>
      <c r="AR46" s="10"/>
    </row>
    <row r="47" spans="1:57" s="2" customFormat="1" ht="14.5" customHeight="1" x14ac:dyDescent="0.2">
      <c r="B47" s="10"/>
      <c r="AR47" s="10"/>
    </row>
    <row r="48" spans="1:57" s="2" customFormat="1" ht="14.5" customHeight="1" x14ac:dyDescent="0.2">
      <c r="B48" s="10"/>
      <c r="AR48" s="10"/>
    </row>
    <row r="49" spans="1:57" s="22" customFormat="1" ht="14.5" customHeight="1" x14ac:dyDescent="0.2">
      <c r="B49" s="29"/>
      <c r="D49" s="30" t="s">
        <v>46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47</v>
      </c>
      <c r="AI49" s="31"/>
      <c r="AJ49" s="31"/>
      <c r="AK49" s="31"/>
      <c r="AL49" s="31"/>
      <c r="AM49" s="31"/>
      <c r="AN49" s="31"/>
      <c r="AO49" s="31"/>
      <c r="AR49" s="29"/>
    </row>
    <row r="50" spans="1:57" s="2" customFormat="1" x14ac:dyDescent="0.2">
      <c r="B50" s="10"/>
      <c r="AR50" s="10"/>
    </row>
    <row r="51" spans="1:57" s="2" customFormat="1" x14ac:dyDescent="0.2">
      <c r="B51" s="10"/>
      <c r="AR51" s="10"/>
    </row>
    <row r="52" spans="1:57" s="2" customFormat="1" x14ac:dyDescent="0.2">
      <c r="B52" s="10"/>
      <c r="AR52" s="10"/>
    </row>
    <row r="53" spans="1:57" s="2" customFormat="1" x14ac:dyDescent="0.2">
      <c r="B53" s="10"/>
      <c r="AR53" s="10"/>
    </row>
    <row r="54" spans="1:57" s="2" customFormat="1" x14ac:dyDescent="0.2">
      <c r="B54" s="10"/>
      <c r="AR54" s="10"/>
    </row>
    <row r="55" spans="1:57" s="2" customFormat="1" x14ac:dyDescent="0.2">
      <c r="B55" s="10"/>
      <c r="AR55" s="10"/>
    </row>
    <row r="56" spans="1:57" s="2" customFormat="1" x14ac:dyDescent="0.2">
      <c r="B56" s="10"/>
      <c r="AR56" s="10"/>
    </row>
    <row r="57" spans="1:57" s="2" customFormat="1" x14ac:dyDescent="0.2">
      <c r="B57" s="10"/>
      <c r="AR57" s="10"/>
    </row>
    <row r="58" spans="1:57" s="2" customFormat="1" x14ac:dyDescent="0.2">
      <c r="B58" s="10"/>
      <c r="AR58" s="10"/>
    </row>
    <row r="59" spans="1:57" s="2" customFormat="1" x14ac:dyDescent="0.2">
      <c r="B59" s="10"/>
      <c r="AR59" s="10"/>
    </row>
    <row r="60" spans="1:57" s="22" customFormat="1" ht="12.5" x14ac:dyDescent="0.2">
      <c r="A60" s="18"/>
      <c r="B60" s="19"/>
      <c r="C60" s="18"/>
      <c r="D60" s="32" t="s">
        <v>48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2" t="s">
        <v>49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32" t="s">
        <v>48</v>
      </c>
      <c r="AI60" s="21"/>
      <c r="AJ60" s="21"/>
      <c r="AK60" s="21"/>
      <c r="AL60" s="21"/>
      <c r="AM60" s="32" t="s">
        <v>49</v>
      </c>
      <c r="AN60" s="21"/>
      <c r="AO60" s="21"/>
      <c r="AP60" s="18"/>
      <c r="AQ60" s="18"/>
      <c r="AR60" s="19"/>
      <c r="BE60" s="18"/>
    </row>
    <row r="61" spans="1:57" s="2" customFormat="1" x14ac:dyDescent="0.2">
      <c r="B61" s="10"/>
      <c r="AR61" s="10"/>
    </row>
    <row r="62" spans="1:57" s="2" customFormat="1" x14ac:dyDescent="0.2">
      <c r="B62" s="10"/>
      <c r="AR62" s="10"/>
    </row>
    <row r="63" spans="1:57" s="2" customFormat="1" x14ac:dyDescent="0.2">
      <c r="B63" s="10"/>
      <c r="AR63" s="10"/>
    </row>
    <row r="64" spans="1:57" s="22" customFormat="1" ht="13" x14ac:dyDescent="0.2">
      <c r="A64" s="18"/>
      <c r="B64" s="19"/>
      <c r="C64" s="18"/>
      <c r="D64" s="30" t="s">
        <v>50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0" t="s">
        <v>51</v>
      </c>
      <c r="AI64" s="33"/>
      <c r="AJ64" s="33"/>
      <c r="AK64" s="33"/>
      <c r="AL64" s="33"/>
      <c r="AM64" s="33"/>
      <c r="AN64" s="33"/>
      <c r="AO64" s="33"/>
      <c r="AP64" s="18"/>
      <c r="AQ64" s="18"/>
      <c r="AR64" s="19"/>
      <c r="BE64" s="18"/>
    </row>
    <row r="65" spans="1:57" s="2" customFormat="1" x14ac:dyDescent="0.2">
      <c r="B65" s="10"/>
      <c r="AR65" s="10"/>
    </row>
    <row r="66" spans="1:57" s="2" customFormat="1" x14ac:dyDescent="0.2">
      <c r="B66" s="10"/>
      <c r="AR66" s="10"/>
    </row>
    <row r="67" spans="1:57" s="2" customFormat="1" x14ac:dyDescent="0.2">
      <c r="B67" s="10"/>
      <c r="AR67" s="10"/>
    </row>
    <row r="68" spans="1:57" s="2" customFormat="1" x14ac:dyDescent="0.2">
      <c r="B68" s="10"/>
      <c r="AR68" s="10"/>
    </row>
    <row r="69" spans="1:57" s="2" customFormat="1" x14ac:dyDescent="0.2">
      <c r="B69" s="10"/>
      <c r="AR69" s="10"/>
    </row>
    <row r="70" spans="1:57" s="2" customFormat="1" x14ac:dyDescent="0.2">
      <c r="B70" s="10"/>
      <c r="AR70" s="10"/>
    </row>
    <row r="71" spans="1:57" s="2" customFormat="1" x14ac:dyDescent="0.2">
      <c r="B71" s="10"/>
      <c r="AR71" s="10"/>
    </row>
    <row r="72" spans="1:57" s="2" customFormat="1" x14ac:dyDescent="0.2">
      <c r="B72" s="10"/>
      <c r="AR72" s="10"/>
    </row>
    <row r="73" spans="1:57" s="2" customFormat="1" x14ac:dyDescent="0.2">
      <c r="B73" s="10"/>
      <c r="AR73" s="10"/>
    </row>
    <row r="74" spans="1:57" s="2" customFormat="1" x14ac:dyDescent="0.2">
      <c r="B74" s="10"/>
      <c r="AR74" s="10"/>
    </row>
    <row r="75" spans="1:57" s="22" customFormat="1" ht="12.5" x14ac:dyDescent="0.2">
      <c r="A75" s="18"/>
      <c r="B75" s="19"/>
      <c r="C75" s="18"/>
      <c r="D75" s="32" t="s">
        <v>48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32" t="s">
        <v>49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32" t="s">
        <v>48</v>
      </c>
      <c r="AI75" s="21"/>
      <c r="AJ75" s="21"/>
      <c r="AK75" s="21"/>
      <c r="AL75" s="21"/>
      <c r="AM75" s="32" t="s">
        <v>49</v>
      </c>
      <c r="AN75" s="21"/>
      <c r="AO75" s="21"/>
      <c r="AP75" s="18"/>
      <c r="AQ75" s="18"/>
      <c r="AR75" s="19"/>
      <c r="BE75" s="18"/>
    </row>
    <row r="76" spans="1:57" s="22" customFormat="1" x14ac:dyDescent="0.2">
      <c r="A76" s="18"/>
      <c r="B76" s="19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9"/>
      <c r="BE76" s="18"/>
    </row>
    <row r="77" spans="1:57" s="22" customFormat="1" ht="7" customHeight="1" x14ac:dyDescent="0.2">
      <c r="A77" s="18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19"/>
      <c r="BE77" s="18"/>
    </row>
    <row r="78" spans="1:57" s="2" customFormat="1" x14ac:dyDescent="0.2"/>
    <row r="79" spans="1:57" s="2" customFormat="1" x14ac:dyDescent="0.2"/>
    <row r="80" spans="1:57" s="2" customFormat="1" x14ac:dyDescent="0.2"/>
    <row r="81" spans="1:91" s="22" customFormat="1" ht="7" customHeight="1" x14ac:dyDescent="0.2">
      <c r="A81" s="18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19"/>
      <c r="BE81" s="18"/>
    </row>
    <row r="82" spans="1:91" s="22" customFormat="1" ht="25" customHeight="1" x14ac:dyDescent="0.2">
      <c r="A82" s="18"/>
      <c r="B82" s="19"/>
      <c r="C82" s="11" t="s">
        <v>52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9"/>
      <c r="BE82" s="18"/>
    </row>
    <row r="83" spans="1:91" s="22" customFormat="1" ht="7" customHeight="1" x14ac:dyDescent="0.2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9"/>
      <c r="BE83" s="18"/>
    </row>
    <row r="84" spans="1:91" s="38" customFormat="1" ht="12" customHeight="1" x14ac:dyDescent="0.2">
      <c r="B84" s="39"/>
      <c r="C84" s="15" t="s">
        <v>13</v>
      </c>
      <c r="L84" s="38" t="str">
        <f>K5</f>
        <v>Projektis349</v>
      </c>
      <c r="AR84" s="39"/>
    </row>
    <row r="85" spans="1:91" s="40" customFormat="1" ht="37" customHeight="1" x14ac:dyDescent="0.2">
      <c r="B85" s="41"/>
      <c r="C85" s="42" t="s">
        <v>15</v>
      </c>
      <c r="L85" s="218" t="str">
        <f>K6</f>
        <v>ZOO Dvůr Králové a.s.- Dodatečné hrazení ve výběhu lidoopů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R85" s="41"/>
    </row>
    <row r="86" spans="1:91" s="22" customFormat="1" ht="7" customHeight="1" x14ac:dyDescent="0.2">
      <c r="A86" s="18"/>
      <c r="B86" s="19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9"/>
      <c r="BE86" s="18"/>
    </row>
    <row r="87" spans="1:91" s="22" customFormat="1" ht="12" customHeight="1" x14ac:dyDescent="0.2">
      <c r="A87" s="18"/>
      <c r="B87" s="19"/>
      <c r="C87" s="15" t="s">
        <v>19</v>
      </c>
      <c r="D87" s="18"/>
      <c r="E87" s="18"/>
      <c r="F87" s="18"/>
      <c r="G87" s="18"/>
      <c r="H87" s="18"/>
      <c r="I87" s="18"/>
      <c r="J87" s="18"/>
      <c r="K87" s="18"/>
      <c r="L87" s="43" t="str">
        <f>IF(K8="","",K8)</f>
        <v>Dvůr Králové nad Labem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5" t="s">
        <v>21</v>
      </c>
      <c r="AJ87" s="18"/>
      <c r="AK87" s="18"/>
      <c r="AL87" s="18"/>
      <c r="AM87" s="220" t="str">
        <f>IF(AN8= "","",AN8)</f>
        <v/>
      </c>
      <c r="AN87" s="220"/>
      <c r="AO87" s="18"/>
      <c r="AP87" s="18"/>
      <c r="AQ87" s="18"/>
      <c r="AR87" s="19"/>
      <c r="BE87" s="18"/>
    </row>
    <row r="88" spans="1:91" s="22" customFormat="1" ht="7" customHeight="1" x14ac:dyDescent="0.2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9"/>
      <c r="BE88" s="18"/>
    </row>
    <row r="89" spans="1:91" s="22" customFormat="1" ht="25.75" customHeight="1" x14ac:dyDescent="0.2">
      <c r="A89" s="18"/>
      <c r="B89" s="19"/>
      <c r="C89" s="15" t="s">
        <v>22</v>
      </c>
      <c r="D89" s="18"/>
      <c r="E89" s="18"/>
      <c r="F89" s="18"/>
      <c r="G89" s="18"/>
      <c r="H89" s="18"/>
      <c r="I89" s="18"/>
      <c r="J89" s="18"/>
      <c r="K89" s="18"/>
      <c r="L89" s="38" t="str">
        <f>IF(E11= "","",E11)</f>
        <v>ZOO Dvůr Králové a.s., Štefánikova 1029, D.K.n.L.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5" t="s">
        <v>27</v>
      </c>
      <c r="AJ89" s="18"/>
      <c r="AK89" s="18"/>
      <c r="AL89" s="18"/>
      <c r="AM89" s="221" t="str">
        <f>IF(E17="","",E17)</f>
        <v>Projektis DK s.r.o., Legionářská 562, D.K.n.L.</v>
      </c>
      <c r="AN89" s="222"/>
      <c r="AO89" s="222"/>
      <c r="AP89" s="222"/>
      <c r="AQ89" s="18"/>
      <c r="AR89" s="19"/>
      <c r="AS89" s="223" t="s">
        <v>53</v>
      </c>
      <c r="AT89" s="224"/>
      <c r="AU89" s="44"/>
      <c r="AV89" s="44"/>
      <c r="AW89" s="44"/>
      <c r="AX89" s="44"/>
      <c r="AY89" s="44"/>
      <c r="AZ89" s="44"/>
      <c r="BA89" s="44"/>
      <c r="BB89" s="44"/>
      <c r="BC89" s="44"/>
      <c r="BD89" s="45"/>
      <c r="BE89" s="18"/>
    </row>
    <row r="90" spans="1:91" s="22" customFormat="1" ht="15.25" customHeight="1" x14ac:dyDescent="0.2">
      <c r="A90" s="18"/>
      <c r="B90" s="19"/>
      <c r="C90" s="15" t="s">
        <v>26</v>
      </c>
      <c r="D90" s="18"/>
      <c r="E90" s="18"/>
      <c r="F90" s="18"/>
      <c r="G90" s="18"/>
      <c r="H90" s="18"/>
      <c r="I90" s="18"/>
      <c r="J90" s="18"/>
      <c r="K90" s="18"/>
      <c r="L90" s="38" t="str">
        <f>IF(E14="","",E14)</f>
        <v/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5" t="s">
        <v>30</v>
      </c>
      <c r="AJ90" s="18"/>
      <c r="AK90" s="18"/>
      <c r="AL90" s="18"/>
      <c r="AM90" s="221" t="str">
        <f>IF(E20="","",E20)</f>
        <v/>
      </c>
      <c r="AN90" s="222"/>
      <c r="AO90" s="222"/>
      <c r="AP90" s="222"/>
      <c r="AQ90" s="18"/>
      <c r="AR90" s="19"/>
      <c r="AS90" s="225"/>
      <c r="AT90" s="226"/>
      <c r="AU90" s="46"/>
      <c r="AV90" s="46"/>
      <c r="AW90" s="46"/>
      <c r="AX90" s="46"/>
      <c r="AY90" s="46"/>
      <c r="AZ90" s="46"/>
      <c r="BA90" s="46"/>
      <c r="BB90" s="46"/>
      <c r="BC90" s="46"/>
      <c r="BD90" s="47"/>
      <c r="BE90" s="18"/>
    </row>
    <row r="91" spans="1:91" s="22" customFormat="1" ht="10.9" customHeight="1" x14ac:dyDescent="0.2">
      <c r="A91" s="18"/>
      <c r="B91" s="19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9"/>
      <c r="AS91" s="225"/>
      <c r="AT91" s="226"/>
      <c r="AU91" s="46"/>
      <c r="AV91" s="46"/>
      <c r="AW91" s="46"/>
      <c r="AX91" s="46"/>
      <c r="AY91" s="46"/>
      <c r="AZ91" s="46"/>
      <c r="BA91" s="46"/>
      <c r="BB91" s="46"/>
      <c r="BC91" s="46"/>
      <c r="BD91" s="47"/>
      <c r="BE91" s="18"/>
    </row>
    <row r="92" spans="1:91" s="22" customFormat="1" ht="29.25" customHeight="1" x14ac:dyDescent="0.2">
      <c r="A92" s="18"/>
      <c r="B92" s="19"/>
      <c r="C92" s="213" t="s">
        <v>54</v>
      </c>
      <c r="D92" s="214"/>
      <c r="E92" s="214"/>
      <c r="F92" s="214"/>
      <c r="G92" s="214"/>
      <c r="H92" s="48"/>
      <c r="I92" s="215" t="s">
        <v>55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6" t="s">
        <v>56</v>
      </c>
      <c r="AH92" s="214"/>
      <c r="AI92" s="214"/>
      <c r="AJ92" s="214"/>
      <c r="AK92" s="214"/>
      <c r="AL92" s="214"/>
      <c r="AM92" s="214"/>
      <c r="AN92" s="215" t="s">
        <v>57</v>
      </c>
      <c r="AO92" s="214"/>
      <c r="AP92" s="217"/>
      <c r="AQ92" s="49" t="s">
        <v>58</v>
      </c>
      <c r="AR92" s="19"/>
      <c r="AS92" s="50" t="s">
        <v>59</v>
      </c>
      <c r="AT92" s="51" t="s">
        <v>60</v>
      </c>
      <c r="AU92" s="51" t="s">
        <v>61</v>
      </c>
      <c r="AV92" s="51" t="s">
        <v>62</v>
      </c>
      <c r="AW92" s="51" t="s">
        <v>63</v>
      </c>
      <c r="AX92" s="51" t="s">
        <v>64</v>
      </c>
      <c r="AY92" s="51" t="s">
        <v>65</v>
      </c>
      <c r="AZ92" s="51" t="s">
        <v>66</v>
      </c>
      <c r="BA92" s="51" t="s">
        <v>67</v>
      </c>
      <c r="BB92" s="51" t="s">
        <v>68</v>
      </c>
      <c r="BC92" s="51" t="s">
        <v>69</v>
      </c>
      <c r="BD92" s="52" t="s">
        <v>70</v>
      </c>
      <c r="BE92" s="18"/>
    </row>
    <row r="93" spans="1:91" s="22" customFormat="1" ht="10.9" customHeight="1" x14ac:dyDescent="0.2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9"/>
      <c r="AS93" s="5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  <c r="BE93" s="18"/>
    </row>
    <row r="94" spans="1:91" s="56" customFormat="1" ht="32.5" customHeight="1" x14ac:dyDescent="0.2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211">
        <f>ROUND(SUM(AG95:AG96),0)</f>
        <v>0</v>
      </c>
      <c r="AH94" s="211"/>
      <c r="AI94" s="211"/>
      <c r="AJ94" s="211"/>
      <c r="AK94" s="211"/>
      <c r="AL94" s="211"/>
      <c r="AM94" s="211"/>
      <c r="AN94" s="212">
        <f>SUM(AG94,AT94)</f>
        <v>0</v>
      </c>
      <c r="AO94" s="212"/>
      <c r="AP94" s="212"/>
      <c r="AQ94" s="60" t="s">
        <v>1</v>
      </c>
      <c r="AR94" s="57"/>
      <c r="AS94" s="61">
        <f>ROUND(SUM(AS95:AS96),0)</f>
        <v>0</v>
      </c>
      <c r="AT94" s="62">
        <f>ROUND(SUM(AV94:AW94),0)</f>
        <v>0</v>
      </c>
      <c r="AU94" s="63">
        <f>ROUND(SUM(AU95:AU96),5)</f>
        <v>8581.3991700000006</v>
      </c>
      <c r="AV94" s="62">
        <f>ROUND(AZ94*L29,0)</f>
        <v>0</v>
      </c>
      <c r="AW94" s="62">
        <f>ROUND(BA94*L30,0)</f>
        <v>0</v>
      </c>
      <c r="AX94" s="62">
        <f>ROUND(BB94*L29,0)</f>
        <v>0</v>
      </c>
      <c r="AY94" s="62">
        <f>ROUND(BC94*L30,0)</f>
        <v>0</v>
      </c>
      <c r="AZ94" s="62">
        <f>ROUND(SUM(AZ95:AZ96),0)</f>
        <v>0</v>
      </c>
      <c r="BA94" s="62">
        <f>ROUND(SUM(BA95:BA96),0)</f>
        <v>0</v>
      </c>
      <c r="BB94" s="62">
        <f>ROUND(SUM(BB95:BB96),0)</f>
        <v>0</v>
      </c>
      <c r="BC94" s="62">
        <f>ROUND(SUM(BC95:BC96),0)</f>
        <v>0</v>
      </c>
      <c r="BD94" s="64">
        <f>ROUND(SUM(BD95:BD96),0)</f>
        <v>0</v>
      </c>
      <c r="BS94" s="65" t="s">
        <v>72</v>
      </c>
      <c r="BT94" s="65" t="s">
        <v>73</v>
      </c>
      <c r="BU94" s="66" t="s">
        <v>74</v>
      </c>
      <c r="BV94" s="65" t="s">
        <v>75</v>
      </c>
      <c r="BW94" s="65" t="s">
        <v>4</v>
      </c>
      <c r="BX94" s="65" t="s">
        <v>76</v>
      </c>
      <c r="CL94" s="65" t="s">
        <v>1</v>
      </c>
    </row>
    <row r="95" spans="1:91" s="76" customFormat="1" ht="16.5" customHeight="1" x14ac:dyDescent="0.2">
      <c r="A95" s="67" t="s">
        <v>77</v>
      </c>
      <c r="B95" s="68"/>
      <c r="C95" s="69"/>
      <c r="D95" s="210" t="s">
        <v>78</v>
      </c>
      <c r="E95" s="210"/>
      <c r="F95" s="210"/>
      <c r="G95" s="210"/>
      <c r="H95" s="210"/>
      <c r="I95" s="70"/>
      <c r="J95" s="210" t="s">
        <v>79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'11 - Stavební práce'!J30</f>
        <v>0</v>
      </c>
      <c r="AH95" s="209"/>
      <c r="AI95" s="209"/>
      <c r="AJ95" s="209"/>
      <c r="AK95" s="209"/>
      <c r="AL95" s="209"/>
      <c r="AM95" s="209"/>
      <c r="AN95" s="208">
        <f>SUM(AG95,AT95)</f>
        <v>0</v>
      </c>
      <c r="AO95" s="209"/>
      <c r="AP95" s="209"/>
      <c r="AQ95" s="71" t="s">
        <v>80</v>
      </c>
      <c r="AR95" s="68"/>
      <c r="AS95" s="72">
        <v>0</v>
      </c>
      <c r="AT95" s="73">
        <f>ROUND(SUM(AV95:AW95),0)</f>
        <v>0</v>
      </c>
      <c r="AU95" s="74">
        <f>'11 - Stavební práce'!P128</f>
        <v>8581.399172999998</v>
      </c>
      <c r="AV95" s="73">
        <f>'11 - Stavební práce'!J33</f>
        <v>0</v>
      </c>
      <c r="AW95" s="73">
        <f>'11 - Stavební práce'!J34</f>
        <v>0</v>
      </c>
      <c r="AX95" s="73">
        <f>'11 - Stavební práce'!J35</f>
        <v>0</v>
      </c>
      <c r="AY95" s="73">
        <f>'11 - Stavební práce'!J36</f>
        <v>0</v>
      </c>
      <c r="AZ95" s="73">
        <f>'11 - Stavební práce'!F33</f>
        <v>0</v>
      </c>
      <c r="BA95" s="73">
        <f>'11 - Stavební práce'!F34</f>
        <v>0</v>
      </c>
      <c r="BB95" s="73">
        <f>'11 - Stavební práce'!F35</f>
        <v>0</v>
      </c>
      <c r="BC95" s="73">
        <f>'11 - Stavební práce'!F36</f>
        <v>0</v>
      </c>
      <c r="BD95" s="75">
        <f>'11 - Stavební práce'!F37</f>
        <v>0</v>
      </c>
      <c r="BT95" s="77" t="s">
        <v>8</v>
      </c>
      <c r="BV95" s="77" t="s">
        <v>75</v>
      </c>
      <c r="BW95" s="77" t="s">
        <v>81</v>
      </c>
      <c r="BX95" s="77" t="s">
        <v>4</v>
      </c>
      <c r="CL95" s="77" t="s">
        <v>1</v>
      </c>
      <c r="CM95" s="77" t="s">
        <v>82</v>
      </c>
    </row>
    <row r="96" spans="1:91" s="76" customFormat="1" ht="16.5" customHeight="1" x14ac:dyDescent="0.2">
      <c r="A96" s="67" t="s">
        <v>77</v>
      </c>
      <c r="B96" s="68"/>
      <c r="C96" s="69"/>
      <c r="D96" s="210" t="s">
        <v>82</v>
      </c>
      <c r="E96" s="210"/>
      <c r="F96" s="210"/>
      <c r="G96" s="210"/>
      <c r="H96" s="210"/>
      <c r="I96" s="70"/>
      <c r="J96" s="210" t="s">
        <v>83</v>
      </c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08">
        <f>'2 - Vedlejší náklady'!J30</f>
        <v>0</v>
      </c>
      <c r="AH96" s="209"/>
      <c r="AI96" s="209"/>
      <c r="AJ96" s="209"/>
      <c r="AK96" s="209"/>
      <c r="AL96" s="209"/>
      <c r="AM96" s="209"/>
      <c r="AN96" s="208">
        <f>SUM(AG96,AT96)</f>
        <v>0</v>
      </c>
      <c r="AO96" s="209"/>
      <c r="AP96" s="209"/>
      <c r="AQ96" s="71" t="s">
        <v>80</v>
      </c>
      <c r="AR96" s="68"/>
      <c r="AS96" s="78">
        <v>0</v>
      </c>
      <c r="AT96" s="79">
        <f>ROUND(SUM(AV96:AW96),0)</f>
        <v>0</v>
      </c>
      <c r="AU96" s="80">
        <f>'2 - Vedlejší náklady'!P126</f>
        <v>0</v>
      </c>
      <c r="AV96" s="79">
        <f>'2 - Vedlejší náklady'!J33</f>
        <v>0</v>
      </c>
      <c r="AW96" s="79">
        <f>'2 - Vedlejší náklady'!J34</f>
        <v>0</v>
      </c>
      <c r="AX96" s="79">
        <f>'2 - Vedlejší náklady'!J35</f>
        <v>0</v>
      </c>
      <c r="AY96" s="79">
        <f>'2 - Vedlejší náklady'!J36</f>
        <v>0</v>
      </c>
      <c r="AZ96" s="79">
        <f>'2 - Vedlejší náklady'!F33</f>
        <v>0</v>
      </c>
      <c r="BA96" s="79">
        <f>'2 - Vedlejší náklady'!F34</f>
        <v>0</v>
      </c>
      <c r="BB96" s="79">
        <f>'2 - Vedlejší náklady'!F35</f>
        <v>0</v>
      </c>
      <c r="BC96" s="79">
        <f>'2 - Vedlejší náklady'!F36</f>
        <v>0</v>
      </c>
      <c r="BD96" s="81">
        <f>'2 - Vedlejší náklady'!F37</f>
        <v>0</v>
      </c>
      <c r="BT96" s="77" t="s">
        <v>8</v>
      </c>
      <c r="BV96" s="77" t="s">
        <v>75</v>
      </c>
      <c r="BW96" s="77" t="s">
        <v>84</v>
      </c>
      <c r="BX96" s="77" t="s">
        <v>4</v>
      </c>
      <c r="CL96" s="77" t="s">
        <v>1</v>
      </c>
      <c r="CM96" s="77" t="s">
        <v>82</v>
      </c>
    </row>
    <row r="97" spans="1:57" s="22" customFormat="1" ht="30" customHeight="1" x14ac:dyDescent="0.2">
      <c r="A97" s="18"/>
      <c r="B97" s="19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9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s="22" customFormat="1" ht="7" customHeight="1" x14ac:dyDescent="0.2">
      <c r="A98" s="18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19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s="2" customFormat="1" x14ac:dyDescent="0.2"/>
    <row r="100" spans="1:57" s="2" customFormat="1" x14ac:dyDescent="0.2"/>
    <row r="101" spans="1:57" s="2" customFormat="1" x14ac:dyDescent="0.2"/>
    <row r="102" spans="1:57" s="2" customFormat="1" x14ac:dyDescent="0.2"/>
    <row r="103" spans="1:57" s="2" customFormat="1" x14ac:dyDescent="0.2"/>
    <row r="104" spans="1:57" s="2" customFormat="1" x14ac:dyDescent="0.2"/>
    <row r="105" spans="1:57" s="2" customFormat="1" x14ac:dyDescent="0.2"/>
    <row r="106" spans="1:57" s="2" customFormat="1" x14ac:dyDescent="0.2"/>
    <row r="107" spans="1:57" s="2" customFormat="1" x14ac:dyDescent="0.2"/>
    <row r="108" spans="1:57" s="2" customFormat="1" x14ac:dyDescent="0.2"/>
    <row r="109" spans="1:57" s="2" customFormat="1" x14ac:dyDescent="0.2"/>
    <row r="110" spans="1:57" s="2" customFormat="1" x14ac:dyDescent="0.2"/>
    <row r="111" spans="1:57" s="2" customFormat="1" x14ac:dyDescent="0.2"/>
    <row r="112" spans="1:57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</sheetData>
  <sheetProtection password="D62F" sheet="1" objects="1" scenarios="1"/>
  <mergeCells count="45">
    <mergeCell ref="K5:AJ5"/>
    <mergeCell ref="K6:AJ6"/>
    <mergeCell ref="E23:AN23"/>
    <mergeCell ref="AK26:AO26"/>
    <mergeCell ref="L28:P28"/>
    <mergeCell ref="W28:AE28"/>
    <mergeCell ref="AK28:AO28"/>
    <mergeCell ref="E14:K14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11 - Stavební práce'!C2" display="/"/>
    <hyperlink ref="A96" location="'2 - Vedlejš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51"/>
  <sheetViews>
    <sheetView showGridLines="0" topLeftCell="A201" zoomScale="130" zoomScaleNormal="130" workbookViewId="0">
      <selection activeCell="I231" sqref="I231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1" width="22.33203125" style="1" customWidth="1"/>
    <col min="12" max="12" width="25.441406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s="2" customFormat="1" x14ac:dyDescent="0.2"/>
    <row r="2" spans="1:46" s="2" customFormat="1" ht="37" customHeight="1" x14ac:dyDescent="0.2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7" t="s">
        <v>81</v>
      </c>
    </row>
    <row r="3" spans="1:46" s="2" customFormat="1" ht="7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82</v>
      </c>
    </row>
    <row r="4" spans="1:46" s="2" customFormat="1" ht="25" customHeight="1" x14ac:dyDescent="0.2">
      <c r="B4" s="10"/>
      <c r="D4" s="11" t="s">
        <v>85</v>
      </c>
      <c r="L4" s="10"/>
      <c r="M4" s="82" t="s">
        <v>11</v>
      </c>
      <c r="AT4" s="7" t="s">
        <v>3</v>
      </c>
    </row>
    <row r="5" spans="1:46" s="2" customFormat="1" ht="7" customHeight="1" x14ac:dyDescent="0.2">
      <c r="B5" s="10"/>
      <c r="L5" s="10"/>
    </row>
    <row r="6" spans="1:46" s="2" customFormat="1" ht="12" customHeight="1" x14ac:dyDescent="0.2">
      <c r="B6" s="10"/>
      <c r="D6" s="15" t="s">
        <v>15</v>
      </c>
      <c r="L6" s="10"/>
    </row>
    <row r="7" spans="1:46" s="2" customFormat="1" ht="16.5" customHeight="1" x14ac:dyDescent="0.2">
      <c r="B7" s="10"/>
      <c r="E7" s="243" t="str">
        <f>'Rekapitulace stavby'!K6</f>
        <v>ZOO Dvůr Králové a.s.- Dodatečné hrazení ve výběhu lidoopů</v>
      </c>
      <c r="F7" s="244"/>
      <c r="G7" s="244"/>
      <c r="H7" s="244"/>
      <c r="L7" s="10"/>
    </row>
    <row r="8" spans="1:46" s="22" customFormat="1" ht="12" customHeight="1" x14ac:dyDescent="0.2">
      <c r="A8" s="18"/>
      <c r="B8" s="19"/>
      <c r="C8" s="18"/>
      <c r="D8" s="15" t="s">
        <v>86</v>
      </c>
      <c r="E8" s="18"/>
      <c r="F8" s="18"/>
      <c r="G8" s="18"/>
      <c r="H8" s="18"/>
      <c r="I8" s="18"/>
      <c r="J8" s="18"/>
      <c r="K8" s="18"/>
      <c r="L8" s="29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46" s="22" customFormat="1" ht="16.5" customHeight="1" x14ac:dyDescent="0.2">
      <c r="A9" s="18"/>
      <c r="B9" s="19"/>
      <c r="C9" s="18"/>
      <c r="D9" s="18"/>
      <c r="E9" s="218" t="s">
        <v>87</v>
      </c>
      <c r="F9" s="242"/>
      <c r="G9" s="242"/>
      <c r="H9" s="242"/>
      <c r="I9" s="18"/>
      <c r="J9" s="18"/>
      <c r="K9" s="18"/>
      <c r="L9" s="29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22" customFormat="1" x14ac:dyDescent="0.2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29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22" customFormat="1" ht="12" customHeight="1" x14ac:dyDescent="0.2">
      <c r="A11" s="18"/>
      <c r="B11" s="19"/>
      <c r="C11" s="18"/>
      <c r="D11" s="15" t="s">
        <v>17</v>
      </c>
      <c r="E11" s="18"/>
      <c r="F11" s="16" t="s">
        <v>1</v>
      </c>
      <c r="G11" s="18"/>
      <c r="H11" s="18"/>
      <c r="I11" s="15" t="s">
        <v>18</v>
      </c>
      <c r="J11" s="16" t="s">
        <v>1</v>
      </c>
      <c r="K11" s="18"/>
      <c r="L11" s="29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22" customFormat="1" ht="12" customHeight="1" x14ac:dyDescent="0.2">
      <c r="A12" s="18"/>
      <c r="B12" s="19"/>
      <c r="C12" s="18"/>
      <c r="D12" s="15" t="s">
        <v>19</v>
      </c>
      <c r="E12" s="18"/>
      <c r="F12" s="16" t="s">
        <v>20</v>
      </c>
      <c r="G12" s="18"/>
      <c r="H12" s="18"/>
      <c r="I12" s="15" t="s">
        <v>21</v>
      </c>
      <c r="J12" s="83"/>
      <c r="K12" s="18"/>
      <c r="L12" s="29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22" customFormat="1" ht="10.9" customHeight="1" x14ac:dyDescent="0.2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29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22" customFormat="1" ht="12" customHeight="1" x14ac:dyDescent="0.2">
      <c r="A14" s="18"/>
      <c r="B14" s="19"/>
      <c r="C14" s="18"/>
      <c r="D14" s="15" t="s">
        <v>22</v>
      </c>
      <c r="E14" s="18"/>
      <c r="F14" s="18"/>
      <c r="G14" s="18"/>
      <c r="H14" s="18"/>
      <c r="I14" s="15" t="s">
        <v>23</v>
      </c>
      <c r="J14" s="16" t="s">
        <v>1</v>
      </c>
      <c r="K14" s="18"/>
      <c r="L14" s="29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22" customFormat="1" ht="18" customHeight="1" x14ac:dyDescent="0.2">
      <c r="A15" s="18"/>
      <c r="B15" s="19"/>
      <c r="C15" s="18"/>
      <c r="D15" s="18"/>
      <c r="E15" s="16" t="s">
        <v>24</v>
      </c>
      <c r="F15" s="18"/>
      <c r="G15" s="18"/>
      <c r="H15" s="18"/>
      <c r="I15" s="15" t="s">
        <v>25</v>
      </c>
      <c r="J15" s="16" t="s">
        <v>1</v>
      </c>
      <c r="K15" s="18"/>
      <c r="L15" s="29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22" customFormat="1" ht="7" customHeight="1" x14ac:dyDescent="0.2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29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22" customFormat="1" ht="12" customHeight="1" x14ac:dyDescent="0.2">
      <c r="A17" s="18"/>
      <c r="B17" s="19"/>
      <c r="C17" s="18"/>
      <c r="D17" s="15" t="s">
        <v>26</v>
      </c>
      <c r="E17" s="18"/>
      <c r="F17" s="18"/>
      <c r="G17" s="18"/>
      <c r="H17" s="18"/>
      <c r="I17" s="15" t="s">
        <v>23</v>
      </c>
      <c r="J17" s="16" t="str">
        <f>'Rekapitulace stavby'!AN13</f>
        <v/>
      </c>
      <c r="K17" s="18"/>
      <c r="L17" s="29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22" customFormat="1" ht="18" customHeight="1" x14ac:dyDescent="0.2">
      <c r="A18" s="18"/>
      <c r="B18" s="19"/>
      <c r="C18" s="18"/>
      <c r="D18" s="18"/>
      <c r="E18" s="234">
        <f>'Rekapitulace stavby'!E14:K14</f>
        <v>0</v>
      </c>
      <c r="F18" s="234"/>
      <c r="G18" s="234"/>
      <c r="H18" s="234"/>
      <c r="I18" s="15" t="s">
        <v>25</v>
      </c>
      <c r="J18" s="16" t="str">
        <f>'Rekapitulace stavby'!AN14</f>
        <v/>
      </c>
      <c r="K18" s="18"/>
      <c r="L18" s="29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22" customFormat="1" ht="7" customHeight="1" x14ac:dyDescent="0.2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29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22" customFormat="1" ht="12" customHeight="1" x14ac:dyDescent="0.2">
      <c r="A20" s="18"/>
      <c r="B20" s="19"/>
      <c r="C20" s="18"/>
      <c r="D20" s="15" t="s">
        <v>27</v>
      </c>
      <c r="E20" s="18"/>
      <c r="F20" s="18"/>
      <c r="G20" s="18"/>
      <c r="H20" s="18"/>
      <c r="I20" s="15" t="s">
        <v>23</v>
      </c>
      <c r="J20" s="16" t="s">
        <v>1</v>
      </c>
      <c r="K20" s="18"/>
      <c r="L20" s="29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22" customFormat="1" ht="18" customHeight="1" x14ac:dyDescent="0.2">
      <c r="A21" s="18"/>
      <c r="B21" s="19"/>
      <c r="C21" s="18"/>
      <c r="D21" s="18"/>
      <c r="E21" s="16" t="s">
        <v>28</v>
      </c>
      <c r="F21" s="18"/>
      <c r="G21" s="18"/>
      <c r="H21" s="18"/>
      <c r="I21" s="15" t="s">
        <v>25</v>
      </c>
      <c r="J21" s="16" t="s">
        <v>1</v>
      </c>
      <c r="K21" s="18"/>
      <c r="L21" s="29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22" customFormat="1" ht="7" customHeight="1" x14ac:dyDescent="0.2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29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22" customFormat="1" ht="12" customHeight="1" x14ac:dyDescent="0.2">
      <c r="A23" s="18"/>
      <c r="B23" s="19"/>
      <c r="C23" s="18"/>
      <c r="D23" s="15" t="s">
        <v>30</v>
      </c>
      <c r="E23" s="18"/>
      <c r="F23" s="18"/>
      <c r="G23" s="18"/>
      <c r="H23" s="18"/>
      <c r="I23" s="15" t="s">
        <v>23</v>
      </c>
      <c r="J23" s="16" t="s">
        <v>1</v>
      </c>
      <c r="K23" s="18"/>
      <c r="L23" s="29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22" customFormat="1" ht="18" customHeight="1" x14ac:dyDescent="0.2">
      <c r="A24" s="18"/>
      <c r="B24" s="19"/>
      <c r="C24" s="18"/>
      <c r="D24" s="18"/>
      <c r="E24" s="16"/>
      <c r="F24" s="18"/>
      <c r="G24" s="18"/>
      <c r="H24" s="18"/>
      <c r="I24" s="15" t="s">
        <v>25</v>
      </c>
      <c r="J24" s="16" t="s">
        <v>1</v>
      </c>
      <c r="K24" s="18"/>
      <c r="L24" s="29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22" customFormat="1" ht="7" customHeight="1" x14ac:dyDescent="0.2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29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22" customFormat="1" ht="12" customHeight="1" x14ac:dyDescent="0.2">
      <c r="A26" s="18"/>
      <c r="B26" s="19"/>
      <c r="C26" s="18"/>
      <c r="D26" s="15" t="s">
        <v>32</v>
      </c>
      <c r="E26" s="18"/>
      <c r="F26" s="18"/>
      <c r="G26" s="18"/>
      <c r="H26" s="18"/>
      <c r="I26" s="18"/>
      <c r="J26" s="18"/>
      <c r="K26" s="18"/>
      <c r="L26" s="29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87" customFormat="1" ht="16.5" customHeight="1" x14ac:dyDescent="0.2">
      <c r="A27" s="84"/>
      <c r="B27" s="85"/>
      <c r="C27" s="84"/>
      <c r="D27" s="84"/>
      <c r="E27" s="236" t="s">
        <v>1</v>
      </c>
      <c r="F27" s="236"/>
      <c r="G27" s="236"/>
      <c r="H27" s="236"/>
      <c r="I27" s="84"/>
      <c r="J27" s="84"/>
      <c r="K27" s="84"/>
      <c r="L27" s="86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22" customFormat="1" ht="7" customHeight="1" x14ac:dyDescent="0.2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29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22" customFormat="1" ht="7" customHeight="1" x14ac:dyDescent="0.2">
      <c r="A29" s="18"/>
      <c r="B29" s="19"/>
      <c r="C29" s="18"/>
      <c r="D29" s="54"/>
      <c r="E29" s="54"/>
      <c r="F29" s="54"/>
      <c r="G29" s="54"/>
      <c r="H29" s="54"/>
      <c r="I29" s="54"/>
      <c r="J29" s="54"/>
      <c r="K29" s="54"/>
      <c r="L29" s="29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22" customFormat="1" ht="25.4" customHeight="1" x14ac:dyDescent="0.2">
      <c r="A30" s="18"/>
      <c r="B30" s="19"/>
      <c r="C30" s="18"/>
      <c r="D30" s="88" t="s">
        <v>33</v>
      </c>
      <c r="E30" s="18"/>
      <c r="F30" s="18"/>
      <c r="G30" s="18"/>
      <c r="H30" s="18"/>
      <c r="I30" s="18"/>
      <c r="J30" s="89">
        <f>ROUND(J128, 0)</f>
        <v>0</v>
      </c>
      <c r="K30" s="18"/>
      <c r="L30" s="29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22" customFormat="1" ht="7" customHeight="1" x14ac:dyDescent="0.2">
      <c r="A31" s="18"/>
      <c r="B31" s="19"/>
      <c r="C31" s="18"/>
      <c r="D31" s="54"/>
      <c r="E31" s="54"/>
      <c r="F31" s="54"/>
      <c r="G31" s="54"/>
      <c r="H31" s="54"/>
      <c r="I31" s="54"/>
      <c r="J31" s="54"/>
      <c r="K31" s="54"/>
      <c r="L31" s="29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22" customFormat="1" ht="14.5" customHeight="1" x14ac:dyDescent="0.2">
      <c r="A32" s="18"/>
      <c r="B32" s="19"/>
      <c r="C32" s="18"/>
      <c r="D32" s="18"/>
      <c r="E32" s="18"/>
      <c r="F32" s="90" t="s">
        <v>35</v>
      </c>
      <c r="G32" s="18"/>
      <c r="H32" s="18"/>
      <c r="I32" s="90" t="s">
        <v>34</v>
      </c>
      <c r="J32" s="90" t="s">
        <v>36</v>
      </c>
      <c r="K32" s="18"/>
      <c r="L32" s="29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22" customFormat="1" ht="14.5" customHeight="1" x14ac:dyDescent="0.2">
      <c r="A33" s="18"/>
      <c r="B33" s="19"/>
      <c r="C33" s="18"/>
      <c r="D33" s="91" t="s">
        <v>37</v>
      </c>
      <c r="E33" s="15" t="s">
        <v>38</v>
      </c>
      <c r="F33" s="92">
        <f>ROUND((SUM(BE128:BE229)),  0)</f>
        <v>0</v>
      </c>
      <c r="G33" s="18"/>
      <c r="H33" s="18"/>
      <c r="I33" s="93">
        <v>0.21</v>
      </c>
      <c r="J33" s="92">
        <f>ROUND(((SUM(BE128:BE229))*I33),  0)</f>
        <v>0</v>
      </c>
      <c r="K33" s="18"/>
      <c r="L33" s="29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22" customFormat="1" ht="14.5" customHeight="1" x14ac:dyDescent="0.2">
      <c r="A34" s="18"/>
      <c r="B34" s="19"/>
      <c r="C34" s="18"/>
      <c r="D34" s="18"/>
      <c r="E34" s="15" t="s">
        <v>39</v>
      </c>
      <c r="F34" s="92">
        <f>ROUND((SUM(BF128:BF229)),  0)</f>
        <v>0</v>
      </c>
      <c r="G34" s="18"/>
      <c r="H34" s="18"/>
      <c r="I34" s="93">
        <v>0.12</v>
      </c>
      <c r="J34" s="92">
        <f>ROUND(((SUM(BF128:BF229))*I34),  0)</f>
        <v>0</v>
      </c>
      <c r="K34" s="18"/>
      <c r="L34" s="29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22" customFormat="1" ht="14.5" hidden="1" customHeight="1" x14ac:dyDescent="0.2">
      <c r="A35" s="18"/>
      <c r="B35" s="19"/>
      <c r="C35" s="18"/>
      <c r="D35" s="18"/>
      <c r="E35" s="15" t="s">
        <v>40</v>
      </c>
      <c r="F35" s="92">
        <f>ROUND((SUM(BG128:BG229)),  0)</f>
        <v>0</v>
      </c>
      <c r="G35" s="18"/>
      <c r="H35" s="18"/>
      <c r="I35" s="93">
        <v>0.21</v>
      </c>
      <c r="J35" s="92">
        <f>0</f>
        <v>0</v>
      </c>
      <c r="K35" s="18"/>
      <c r="L35" s="29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22" customFormat="1" ht="14.5" hidden="1" customHeight="1" x14ac:dyDescent="0.2">
      <c r="A36" s="18"/>
      <c r="B36" s="19"/>
      <c r="C36" s="18"/>
      <c r="D36" s="18"/>
      <c r="E36" s="15" t="s">
        <v>41</v>
      </c>
      <c r="F36" s="92">
        <f>ROUND((SUM(BH128:BH229)),  0)</f>
        <v>0</v>
      </c>
      <c r="G36" s="18"/>
      <c r="H36" s="18"/>
      <c r="I36" s="93">
        <v>0.12</v>
      </c>
      <c r="J36" s="92">
        <f>0</f>
        <v>0</v>
      </c>
      <c r="K36" s="18"/>
      <c r="L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22" customFormat="1" ht="14.5" hidden="1" customHeight="1" x14ac:dyDescent="0.2">
      <c r="A37" s="18"/>
      <c r="B37" s="19"/>
      <c r="C37" s="18"/>
      <c r="D37" s="18"/>
      <c r="E37" s="15" t="s">
        <v>42</v>
      </c>
      <c r="F37" s="92">
        <f>ROUND((SUM(BI128:BI229)),  0)</f>
        <v>0</v>
      </c>
      <c r="G37" s="18"/>
      <c r="H37" s="18"/>
      <c r="I37" s="93">
        <v>0</v>
      </c>
      <c r="J37" s="92">
        <f>0</f>
        <v>0</v>
      </c>
      <c r="K37" s="18"/>
      <c r="L37" s="29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22" customFormat="1" ht="7" customHeight="1" x14ac:dyDescent="0.2">
      <c r="A38" s="18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29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22" customFormat="1" ht="25.4" customHeight="1" x14ac:dyDescent="0.2">
      <c r="A39" s="18"/>
      <c r="B39" s="19"/>
      <c r="C39" s="94"/>
      <c r="D39" s="95" t="s">
        <v>43</v>
      </c>
      <c r="E39" s="48"/>
      <c r="F39" s="48"/>
      <c r="G39" s="96" t="s">
        <v>44</v>
      </c>
      <c r="H39" s="97" t="s">
        <v>45</v>
      </c>
      <c r="I39" s="48"/>
      <c r="J39" s="98">
        <f>SUM(J30:J37)</f>
        <v>0</v>
      </c>
      <c r="K39" s="99"/>
      <c r="L39" s="29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22" customFormat="1" ht="14.5" customHeight="1" x14ac:dyDescent="0.2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29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2" customFormat="1" ht="14.5" customHeight="1" x14ac:dyDescent="0.2">
      <c r="B41" s="10"/>
      <c r="L41" s="10"/>
    </row>
    <row r="42" spans="1:31" s="2" customFormat="1" ht="14.5" customHeight="1" x14ac:dyDescent="0.2">
      <c r="B42" s="10"/>
      <c r="L42" s="10"/>
    </row>
    <row r="43" spans="1:31" s="2" customFormat="1" ht="14.5" customHeight="1" x14ac:dyDescent="0.2">
      <c r="B43" s="10"/>
      <c r="L43" s="10"/>
    </row>
    <row r="44" spans="1:31" s="2" customFormat="1" ht="14.5" customHeight="1" x14ac:dyDescent="0.2">
      <c r="B44" s="10"/>
      <c r="L44" s="10"/>
    </row>
    <row r="45" spans="1:31" s="2" customFormat="1" ht="14.5" customHeight="1" x14ac:dyDescent="0.2">
      <c r="B45" s="10"/>
      <c r="L45" s="10"/>
    </row>
    <row r="46" spans="1:31" s="2" customFormat="1" ht="14.5" customHeight="1" x14ac:dyDescent="0.2">
      <c r="B46" s="10"/>
      <c r="L46" s="10"/>
    </row>
    <row r="47" spans="1:31" s="2" customFormat="1" ht="14.5" customHeight="1" x14ac:dyDescent="0.2">
      <c r="B47" s="10"/>
      <c r="L47" s="10"/>
    </row>
    <row r="48" spans="1:31" s="2" customFormat="1" ht="14.5" customHeight="1" x14ac:dyDescent="0.2">
      <c r="B48" s="10"/>
      <c r="L48" s="10"/>
    </row>
    <row r="49" spans="1:31" s="2" customFormat="1" ht="14.5" customHeight="1" x14ac:dyDescent="0.2">
      <c r="B49" s="10"/>
      <c r="L49" s="10"/>
    </row>
    <row r="50" spans="1:31" s="22" customFormat="1" ht="14.5" customHeight="1" x14ac:dyDescent="0.2">
      <c r="B50" s="29"/>
      <c r="D50" s="30" t="s">
        <v>46</v>
      </c>
      <c r="E50" s="31"/>
      <c r="F50" s="31"/>
      <c r="G50" s="30" t="s">
        <v>47</v>
      </c>
      <c r="H50" s="31"/>
      <c r="I50" s="31"/>
      <c r="J50" s="31"/>
      <c r="K50" s="31"/>
      <c r="L50" s="29"/>
    </row>
    <row r="51" spans="1:31" s="2" customFormat="1" x14ac:dyDescent="0.2">
      <c r="B51" s="10"/>
      <c r="L51" s="10"/>
    </row>
    <row r="52" spans="1:31" s="2" customFormat="1" x14ac:dyDescent="0.2">
      <c r="B52" s="10"/>
      <c r="L52" s="10"/>
    </row>
    <row r="53" spans="1:31" s="2" customFormat="1" x14ac:dyDescent="0.2">
      <c r="B53" s="10"/>
      <c r="L53" s="10"/>
    </row>
    <row r="54" spans="1:31" s="2" customFormat="1" x14ac:dyDescent="0.2">
      <c r="B54" s="10"/>
      <c r="L54" s="10"/>
    </row>
    <row r="55" spans="1:31" s="2" customFormat="1" x14ac:dyDescent="0.2">
      <c r="B55" s="10"/>
      <c r="L55" s="10"/>
    </row>
    <row r="56" spans="1:31" s="2" customFormat="1" x14ac:dyDescent="0.2">
      <c r="B56" s="10"/>
      <c r="L56" s="10"/>
    </row>
    <row r="57" spans="1:31" s="2" customFormat="1" x14ac:dyDescent="0.2">
      <c r="B57" s="10"/>
      <c r="L57" s="10"/>
    </row>
    <row r="58" spans="1:31" s="2" customFormat="1" x14ac:dyDescent="0.2">
      <c r="B58" s="10"/>
      <c r="L58" s="10"/>
    </row>
    <row r="59" spans="1:31" s="2" customFormat="1" x14ac:dyDescent="0.2">
      <c r="B59" s="10"/>
      <c r="L59" s="10"/>
    </row>
    <row r="60" spans="1:31" s="2" customFormat="1" x14ac:dyDescent="0.2">
      <c r="B60" s="10"/>
      <c r="L60" s="10"/>
    </row>
    <row r="61" spans="1:31" s="22" customFormat="1" ht="12.5" x14ac:dyDescent="0.2">
      <c r="A61" s="18"/>
      <c r="B61" s="19"/>
      <c r="C61" s="18"/>
      <c r="D61" s="32" t="s">
        <v>48</v>
      </c>
      <c r="E61" s="21"/>
      <c r="F61" s="100" t="s">
        <v>49</v>
      </c>
      <c r="G61" s="32" t="s">
        <v>48</v>
      </c>
      <c r="H61" s="21"/>
      <c r="I61" s="21"/>
      <c r="J61" s="101" t="s">
        <v>49</v>
      </c>
      <c r="K61" s="21"/>
      <c r="L61" s="29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s="2" customFormat="1" x14ac:dyDescent="0.2">
      <c r="B62" s="10"/>
      <c r="L62" s="10"/>
    </row>
    <row r="63" spans="1:31" s="2" customFormat="1" x14ac:dyDescent="0.2">
      <c r="B63" s="10"/>
      <c r="L63" s="10"/>
    </row>
    <row r="64" spans="1:31" s="2" customFormat="1" x14ac:dyDescent="0.2">
      <c r="B64" s="10"/>
      <c r="L64" s="10"/>
    </row>
    <row r="65" spans="1:31" s="22" customFormat="1" ht="13" x14ac:dyDescent="0.2">
      <c r="A65" s="18"/>
      <c r="B65" s="19"/>
      <c r="C65" s="18"/>
      <c r="D65" s="30" t="s">
        <v>50</v>
      </c>
      <c r="E65" s="33"/>
      <c r="F65" s="33"/>
      <c r="G65" s="30" t="s">
        <v>51</v>
      </c>
      <c r="H65" s="33"/>
      <c r="I65" s="33"/>
      <c r="J65" s="33"/>
      <c r="K65" s="33"/>
      <c r="L65" s="29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s="2" customFormat="1" x14ac:dyDescent="0.2">
      <c r="B66" s="10"/>
      <c r="L66" s="10"/>
    </row>
    <row r="67" spans="1:31" s="2" customFormat="1" x14ac:dyDescent="0.2">
      <c r="B67" s="10"/>
      <c r="L67" s="10"/>
    </row>
    <row r="68" spans="1:31" s="2" customFormat="1" x14ac:dyDescent="0.2">
      <c r="B68" s="10"/>
      <c r="L68" s="10"/>
    </row>
    <row r="69" spans="1:31" s="2" customFormat="1" x14ac:dyDescent="0.2">
      <c r="B69" s="10"/>
      <c r="L69" s="10"/>
    </row>
    <row r="70" spans="1:31" s="2" customFormat="1" x14ac:dyDescent="0.2">
      <c r="B70" s="10"/>
      <c r="L70" s="10"/>
    </row>
    <row r="71" spans="1:31" s="2" customFormat="1" x14ac:dyDescent="0.2">
      <c r="B71" s="10"/>
      <c r="L71" s="10"/>
    </row>
    <row r="72" spans="1:31" s="2" customFormat="1" x14ac:dyDescent="0.2">
      <c r="B72" s="10"/>
      <c r="L72" s="10"/>
    </row>
    <row r="73" spans="1:31" s="2" customFormat="1" x14ac:dyDescent="0.2">
      <c r="B73" s="10"/>
      <c r="L73" s="10"/>
    </row>
    <row r="74" spans="1:31" s="2" customFormat="1" x14ac:dyDescent="0.2">
      <c r="B74" s="10"/>
      <c r="L74" s="10"/>
    </row>
    <row r="75" spans="1:31" s="2" customFormat="1" x14ac:dyDescent="0.2">
      <c r="B75" s="10"/>
      <c r="L75" s="10"/>
    </row>
    <row r="76" spans="1:31" s="22" customFormat="1" ht="12.5" x14ac:dyDescent="0.2">
      <c r="A76" s="18"/>
      <c r="B76" s="19"/>
      <c r="C76" s="18"/>
      <c r="D76" s="32" t="s">
        <v>48</v>
      </c>
      <c r="E76" s="21"/>
      <c r="F76" s="100" t="s">
        <v>49</v>
      </c>
      <c r="G76" s="32" t="s">
        <v>48</v>
      </c>
      <c r="H76" s="21"/>
      <c r="I76" s="21"/>
      <c r="J76" s="101" t="s">
        <v>49</v>
      </c>
      <c r="K76" s="21"/>
      <c r="L76" s="29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22" customFormat="1" ht="14.5" customHeight="1" x14ac:dyDescent="0.2">
      <c r="A77" s="18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9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s="2" customFormat="1" x14ac:dyDescent="0.2"/>
    <row r="79" spans="1:31" s="2" customFormat="1" x14ac:dyDescent="0.2"/>
    <row r="80" spans="1:31" s="2" customFormat="1" x14ac:dyDescent="0.2"/>
    <row r="81" spans="1:47" s="22" customFormat="1" ht="7" customHeight="1" x14ac:dyDescent="0.2">
      <c r="A81" s="18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9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47" s="22" customFormat="1" ht="25" customHeight="1" x14ac:dyDescent="0.2">
      <c r="A82" s="18"/>
      <c r="B82" s="19"/>
      <c r="C82" s="11" t="s">
        <v>88</v>
      </c>
      <c r="D82" s="18"/>
      <c r="E82" s="18"/>
      <c r="F82" s="18"/>
      <c r="G82" s="18"/>
      <c r="H82" s="18"/>
      <c r="I82" s="18"/>
      <c r="J82" s="18"/>
      <c r="K82" s="18"/>
      <c r="L82" s="29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47" s="22" customFormat="1" ht="7" customHeight="1" x14ac:dyDescent="0.2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29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47" s="22" customFormat="1" ht="12" customHeight="1" x14ac:dyDescent="0.2">
      <c r="A84" s="18"/>
      <c r="B84" s="19"/>
      <c r="C84" s="15" t="s">
        <v>15</v>
      </c>
      <c r="D84" s="18"/>
      <c r="E84" s="18"/>
      <c r="F84" s="18"/>
      <c r="G84" s="18"/>
      <c r="H84" s="18"/>
      <c r="I84" s="18"/>
      <c r="J84" s="18"/>
      <c r="K84" s="18"/>
      <c r="L84" s="29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47" s="22" customFormat="1" ht="16.5" customHeight="1" x14ac:dyDescent="0.2">
      <c r="A85" s="18"/>
      <c r="B85" s="19"/>
      <c r="C85" s="18"/>
      <c r="D85" s="18"/>
      <c r="E85" s="243" t="str">
        <f>E7</f>
        <v>ZOO Dvůr Králové a.s.- Dodatečné hrazení ve výběhu lidoopů</v>
      </c>
      <c r="F85" s="244"/>
      <c r="G85" s="244"/>
      <c r="H85" s="244"/>
      <c r="I85" s="18"/>
      <c r="J85" s="18"/>
      <c r="K85" s="18"/>
      <c r="L85" s="29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47" s="22" customFormat="1" ht="12" customHeight="1" x14ac:dyDescent="0.2">
      <c r="A86" s="18"/>
      <c r="B86" s="19"/>
      <c r="C86" s="15" t="s">
        <v>86</v>
      </c>
      <c r="D86" s="18"/>
      <c r="E86" s="18"/>
      <c r="F86" s="18"/>
      <c r="G86" s="18"/>
      <c r="H86" s="18"/>
      <c r="I86" s="18"/>
      <c r="J86" s="18"/>
      <c r="K86" s="18"/>
      <c r="L86" s="29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47" s="22" customFormat="1" ht="16.5" customHeight="1" x14ac:dyDescent="0.2">
      <c r="A87" s="18"/>
      <c r="B87" s="19"/>
      <c r="C87" s="18"/>
      <c r="D87" s="18"/>
      <c r="E87" s="218" t="str">
        <f>E9</f>
        <v>11 - Stavební práce</v>
      </c>
      <c r="F87" s="242"/>
      <c r="G87" s="242"/>
      <c r="H87" s="242"/>
      <c r="I87" s="18"/>
      <c r="J87" s="18"/>
      <c r="K87" s="18"/>
      <c r="L87" s="29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47" s="22" customFormat="1" ht="7" customHeight="1" x14ac:dyDescent="0.2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29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47" s="22" customFormat="1" ht="12" customHeight="1" x14ac:dyDescent="0.2">
      <c r="A89" s="18"/>
      <c r="B89" s="19"/>
      <c r="C89" s="15" t="s">
        <v>19</v>
      </c>
      <c r="D89" s="18"/>
      <c r="E89" s="18"/>
      <c r="F89" s="16" t="str">
        <f>F12</f>
        <v>Dvůr Králové nad Labem</v>
      </c>
      <c r="G89" s="18"/>
      <c r="H89" s="18"/>
      <c r="I89" s="15" t="s">
        <v>21</v>
      </c>
      <c r="J89" s="83" t="str">
        <f>IF(J12="","",J12)</f>
        <v/>
      </c>
      <c r="K89" s="18"/>
      <c r="L89" s="29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47" s="22" customFormat="1" ht="7" customHeight="1" x14ac:dyDescent="0.2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29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47" s="22" customFormat="1" ht="40.15" customHeight="1" x14ac:dyDescent="0.2">
      <c r="A91" s="18"/>
      <c r="B91" s="19"/>
      <c r="C91" s="15" t="s">
        <v>22</v>
      </c>
      <c r="D91" s="18"/>
      <c r="E91" s="18"/>
      <c r="F91" s="16" t="str">
        <f>E15</f>
        <v>ZOO Dvůr Králové a.s., Štefánikova 1029, D.K.n.L.</v>
      </c>
      <c r="G91" s="18"/>
      <c r="H91" s="18"/>
      <c r="I91" s="15" t="s">
        <v>27</v>
      </c>
      <c r="J91" s="102" t="str">
        <f>E21</f>
        <v>Projektis DK s.r.o., Legionářská 562, D.K.n.L.</v>
      </c>
      <c r="K91" s="18"/>
      <c r="L91" s="29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47" s="22" customFormat="1" ht="15.25" customHeight="1" x14ac:dyDescent="0.2">
      <c r="A92" s="18"/>
      <c r="B92" s="19"/>
      <c r="C92" s="15" t="s">
        <v>26</v>
      </c>
      <c r="D92" s="18"/>
      <c r="E92" s="18"/>
      <c r="F92" s="16">
        <f>IF(E18="","",E18)</f>
        <v>0</v>
      </c>
      <c r="G92" s="18"/>
      <c r="H92" s="18"/>
      <c r="I92" s="15" t="s">
        <v>30</v>
      </c>
      <c r="J92" s="102"/>
      <c r="K92" s="18"/>
      <c r="L92" s="29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47" s="22" customFormat="1" ht="10.4" customHeight="1" x14ac:dyDescent="0.2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29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47" s="22" customFormat="1" ht="29.25" customHeight="1" x14ac:dyDescent="0.2">
      <c r="A94" s="18"/>
      <c r="B94" s="19"/>
      <c r="C94" s="103" t="s">
        <v>89</v>
      </c>
      <c r="D94" s="94"/>
      <c r="E94" s="94"/>
      <c r="F94" s="94"/>
      <c r="G94" s="94"/>
      <c r="H94" s="94"/>
      <c r="I94" s="94"/>
      <c r="J94" s="104" t="s">
        <v>90</v>
      </c>
      <c r="K94" s="94"/>
      <c r="L94" s="29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47" s="22" customFormat="1" ht="10.4" customHeight="1" x14ac:dyDescent="0.2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29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47" s="22" customFormat="1" ht="22.9" customHeight="1" x14ac:dyDescent="0.2">
      <c r="A96" s="18"/>
      <c r="B96" s="19"/>
      <c r="C96" s="105" t="s">
        <v>91</v>
      </c>
      <c r="D96" s="18"/>
      <c r="E96" s="18"/>
      <c r="F96" s="18"/>
      <c r="G96" s="18"/>
      <c r="H96" s="18"/>
      <c r="I96" s="18"/>
      <c r="J96" s="89">
        <f>J128</f>
        <v>0</v>
      </c>
      <c r="K96" s="18"/>
      <c r="L96" s="29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U96" s="7" t="s">
        <v>92</v>
      </c>
    </row>
    <row r="97" spans="1:31" s="106" customFormat="1" ht="25" customHeight="1" x14ac:dyDescent="0.2">
      <c r="B97" s="107"/>
      <c r="D97" s="108" t="s">
        <v>93</v>
      </c>
      <c r="E97" s="109"/>
      <c r="F97" s="109"/>
      <c r="G97" s="109"/>
      <c r="H97" s="109"/>
      <c r="I97" s="109"/>
      <c r="J97" s="110">
        <f>J129</f>
        <v>0</v>
      </c>
      <c r="L97" s="107"/>
    </row>
    <row r="98" spans="1:31" s="111" customFormat="1" ht="19.899999999999999" customHeight="1" x14ac:dyDescent="0.2">
      <c r="B98" s="112"/>
      <c r="D98" s="113" t="s">
        <v>94</v>
      </c>
      <c r="E98" s="114"/>
      <c r="F98" s="114"/>
      <c r="G98" s="114"/>
      <c r="H98" s="114"/>
      <c r="I98" s="114"/>
      <c r="J98" s="115">
        <f>J130</f>
        <v>0</v>
      </c>
      <c r="L98" s="112"/>
    </row>
    <row r="99" spans="1:31" s="111" customFormat="1" ht="19.899999999999999" customHeight="1" x14ac:dyDescent="0.2">
      <c r="B99" s="112"/>
      <c r="D99" s="113" t="s">
        <v>95</v>
      </c>
      <c r="E99" s="114"/>
      <c r="F99" s="114"/>
      <c r="G99" s="114"/>
      <c r="H99" s="114"/>
      <c r="I99" s="114"/>
      <c r="J99" s="115">
        <f>J161</f>
        <v>0</v>
      </c>
      <c r="L99" s="112"/>
    </row>
    <row r="100" spans="1:31" s="111" customFormat="1" ht="19.899999999999999" customHeight="1" x14ac:dyDescent="0.2">
      <c r="B100" s="112"/>
      <c r="D100" s="113" t="s">
        <v>96</v>
      </c>
      <c r="E100" s="114"/>
      <c r="F100" s="114"/>
      <c r="G100" s="114"/>
      <c r="H100" s="114"/>
      <c r="I100" s="114"/>
      <c r="J100" s="115">
        <f>J167</f>
        <v>0</v>
      </c>
      <c r="L100" s="112"/>
    </row>
    <row r="101" spans="1:31" s="106" customFormat="1" ht="25" customHeight="1" x14ac:dyDescent="0.2">
      <c r="B101" s="107"/>
      <c r="D101" s="108" t="s">
        <v>97</v>
      </c>
      <c r="E101" s="109"/>
      <c r="F101" s="109"/>
      <c r="G101" s="109"/>
      <c r="H101" s="109"/>
      <c r="I101" s="109"/>
      <c r="J101" s="110">
        <f>J169</f>
        <v>0</v>
      </c>
      <c r="L101" s="107"/>
    </row>
    <row r="102" spans="1:31" s="111" customFormat="1" ht="19.899999999999999" customHeight="1" x14ac:dyDescent="0.2">
      <c r="B102" s="112"/>
      <c r="D102" s="113" t="s">
        <v>98</v>
      </c>
      <c r="E102" s="114"/>
      <c r="F102" s="114"/>
      <c r="G102" s="114"/>
      <c r="H102" s="114"/>
      <c r="I102" s="114"/>
      <c r="J102" s="115">
        <f>J170</f>
        <v>0</v>
      </c>
      <c r="L102" s="112"/>
    </row>
    <row r="103" spans="1:31" s="111" customFormat="1" ht="19.899999999999999" customHeight="1" x14ac:dyDescent="0.2">
      <c r="B103" s="112"/>
      <c r="D103" s="113" t="s">
        <v>99</v>
      </c>
      <c r="E103" s="114"/>
      <c r="F103" s="114"/>
      <c r="G103" s="114"/>
      <c r="H103" s="114"/>
      <c r="I103" s="114"/>
      <c r="J103" s="115">
        <f>J188</f>
        <v>0</v>
      </c>
      <c r="L103" s="112"/>
    </row>
    <row r="104" spans="1:31" s="111" customFormat="1" ht="19.899999999999999" customHeight="1" x14ac:dyDescent="0.2">
      <c r="B104" s="112"/>
      <c r="D104" s="113" t="s">
        <v>100</v>
      </c>
      <c r="E104" s="114"/>
      <c r="F104" s="114"/>
      <c r="G104" s="114"/>
      <c r="H104" s="114"/>
      <c r="I104" s="114"/>
      <c r="J104" s="115">
        <f>J191</f>
        <v>0</v>
      </c>
      <c r="L104" s="112"/>
    </row>
    <row r="105" spans="1:31" s="111" customFormat="1" ht="19.899999999999999" customHeight="1" x14ac:dyDescent="0.2">
      <c r="B105" s="112"/>
      <c r="D105" s="113" t="s">
        <v>101</v>
      </c>
      <c r="E105" s="114"/>
      <c r="F105" s="114"/>
      <c r="G105" s="114"/>
      <c r="H105" s="114"/>
      <c r="I105" s="114"/>
      <c r="J105" s="115">
        <f>J211</f>
        <v>0</v>
      </c>
      <c r="L105" s="112"/>
    </row>
    <row r="106" spans="1:31" s="111" customFormat="1" ht="19.899999999999999" customHeight="1" x14ac:dyDescent="0.2">
      <c r="B106" s="112"/>
      <c r="D106" s="113" t="s">
        <v>102</v>
      </c>
      <c r="E106" s="114"/>
      <c r="F106" s="114"/>
      <c r="G106" s="114"/>
      <c r="H106" s="114"/>
      <c r="I106" s="114"/>
      <c r="J106" s="115">
        <f>J222</f>
        <v>0</v>
      </c>
      <c r="L106" s="112"/>
    </row>
    <row r="107" spans="1:31" s="106" customFormat="1" ht="25" customHeight="1" x14ac:dyDescent="0.2">
      <c r="B107" s="107"/>
      <c r="D107" s="108" t="s">
        <v>103</v>
      </c>
      <c r="E107" s="109"/>
      <c r="F107" s="109"/>
      <c r="G107" s="109"/>
      <c r="H107" s="109"/>
      <c r="I107" s="109"/>
      <c r="J107" s="110">
        <f>J227</f>
        <v>0</v>
      </c>
      <c r="L107" s="107"/>
    </row>
    <row r="108" spans="1:31" s="111" customFormat="1" ht="19.899999999999999" customHeight="1" x14ac:dyDescent="0.2">
      <c r="B108" s="112"/>
      <c r="D108" s="113" t="s">
        <v>104</v>
      </c>
      <c r="E108" s="114"/>
      <c r="F108" s="114"/>
      <c r="G108" s="114"/>
      <c r="H108" s="114"/>
      <c r="I108" s="114"/>
      <c r="J108" s="115">
        <f>J228</f>
        <v>0</v>
      </c>
      <c r="L108" s="112"/>
    </row>
    <row r="109" spans="1:31" s="22" customFormat="1" ht="21.75" customHeight="1" x14ac:dyDescent="0.2">
      <c r="A109" s="18"/>
      <c r="B109" s="19"/>
      <c r="C109" s="18"/>
      <c r="D109" s="18"/>
      <c r="E109" s="18"/>
      <c r="F109" s="18"/>
      <c r="G109" s="18"/>
      <c r="H109" s="18"/>
      <c r="I109" s="18"/>
      <c r="J109" s="18"/>
      <c r="K109" s="18"/>
      <c r="L109" s="29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s="22" customFormat="1" ht="7" customHeight="1" x14ac:dyDescent="0.2">
      <c r="A110" s="18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29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s="2" customFormat="1" x14ac:dyDescent="0.2"/>
    <row r="112" spans="1:31" s="2" customFormat="1" x14ac:dyDescent="0.2"/>
    <row r="113" spans="1:63" s="2" customFormat="1" x14ac:dyDescent="0.2"/>
    <row r="114" spans="1:63" s="22" customFormat="1" ht="7" customHeight="1" x14ac:dyDescent="0.2">
      <c r="A114" s="18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29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63" s="22" customFormat="1" ht="25" customHeight="1" x14ac:dyDescent="0.2">
      <c r="A115" s="18"/>
      <c r="B115" s="19"/>
      <c r="C115" s="11" t="s">
        <v>105</v>
      </c>
      <c r="D115" s="18"/>
      <c r="E115" s="18"/>
      <c r="F115" s="18"/>
      <c r="G115" s="18"/>
      <c r="H115" s="18"/>
      <c r="I115" s="18"/>
      <c r="J115" s="18"/>
      <c r="K115" s="18"/>
      <c r="L115" s="29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63" s="22" customFormat="1" ht="7" customHeight="1" x14ac:dyDescent="0.2">
      <c r="A116" s="18"/>
      <c r="B116" s="19"/>
      <c r="C116" s="18"/>
      <c r="D116" s="18"/>
      <c r="E116" s="18"/>
      <c r="F116" s="18"/>
      <c r="G116" s="18"/>
      <c r="H116" s="18"/>
      <c r="I116" s="18"/>
      <c r="J116" s="18"/>
      <c r="K116" s="18"/>
      <c r="L116" s="29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63" s="22" customFormat="1" ht="12" customHeight="1" x14ac:dyDescent="0.2">
      <c r="A117" s="18"/>
      <c r="B117" s="19"/>
      <c r="C117" s="15" t="s">
        <v>15</v>
      </c>
      <c r="D117" s="18"/>
      <c r="E117" s="18"/>
      <c r="F117" s="18"/>
      <c r="G117" s="18"/>
      <c r="H117" s="18"/>
      <c r="I117" s="18"/>
      <c r="J117" s="18"/>
      <c r="K117" s="18"/>
      <c r="L117" s="29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63" s="22" customFormat="1" ht="16.5" customHeight="1" x14ac:dyDescent="0.2">
      <c r="A118" s="18"/>
      <c r="B118" s="19"/>
      <c r="C118" s="18"/>
      <c r="D118" s="18"/>
      <c r="E118" s="243" t="str">
        <f>E7</f>
        <v>ZOO Dvůr Králové a.s.- Dodatečné hrazení ve výběhu lidoopů</v>
      </c>
      <c r="F118" s="244"/>
      <c r="G118" s="244"/>
      <c r="H118" s="244"/>
      <c r="I118" s="18"/>
      <c r="J118" s="18"/>
      <c r="K118" s="18"/>
      <c r="L118" s="29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63" s="22" customFormat="1" ht="12" customHeight="1" x14ac:dyDescent="0.2">
      <c r="A119" s="18"/>
      <c r="B119" s="19"/>
      <c r="C119" s="15" t="s">
        <v>86</v>
      </c>
      <c r="D119" s="18"/>
      <c r="E119" s="18"/>
      <c r="F119" s="18"/>
      <c r="G119" s="18"/>
      <c r="H119" s="18"/>
      <c r="I119" s="18"/>
      <c r="J119" s="18"/>
      <c r="K119" s="18"/>
      <c r="L119" s="29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63" s="22" customFormat="1" ht="16.5" customHeight="1" x14ac:dyDescent="0.2">
      <c r="A120" s="18"/>
      <c r="B120" s="19"/>
      <c r="C120" s="18"/>
      <c r="D120" s="18"/>
      <c r="E120" s="218" t="str">
        <f>E9</f>
        <v>11 - Stavební práce</v>
      </c>
      <c r="F120" s="242"/>
      <c r="G120" s="242"/>
      <c r="H120" s="242"/>
      <c r="I120" s="18"/>
      <c r="J120" s="18"/>
      <c r="K120" s="18"/>
      <c r="L120" s="29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63" s="22" customFormat="1" ht="7" customHeight="1" x14ac:dyDescent="0.2">
      <c r="A121" s="18"/>
      <c r="B121" s="19"/>
      <c r="C121" s="18"/>
      <c r="D121" s="18"/>
      <c r="E121" s="18"/>
      <c r="F121" s="18"/>
      <c r="G121" s="18"/>
      <c r="H121" s="18"/>
      <c r="I121" s="18"/>
      <c r="J121" s="18"/>
      <c r="K121" s="18"/>
      <c r="L121" s="29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63" s="22" customFormat="1" ht="12" customHeight="1" x14ac:dyDescent="0.2">
      <c r="A122" s="18"/>
      <c r="B122" s="19"/>
      <c r="C122" s="15" t="s">
        <v>19</v>
      </c>
      <c r="D122" s="18"/>
      <c r="E122" s="18"/>
      <c r="F122" s="16" t="str">
        <f>F12</f>
        <v>Dvůr Králové nad Labem</v>
      </c>
      <c r="G122" s="18"/>
      <c r="H122" s="18"/>
      <c r="I122" s="15" t="s">
        <v>21</v>
      </c>
      <c r="J122" s="83" t="str">
        <f>IF(J12="","",J12)</f>
        <v/>
      </c>
      <c r="K122" s="18"/>
      <c r="L122" s="29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63" s="22" customFormat="1" ht="7" customHeight="1" x14ac:dyDescent="0.2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29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63" s="22" customFormat="1" ht="40.15" customHeight="1" x14ac:dyDescent="0.2">
      <c r="A124" s="18"/>
      <c r="B124" s="19"/>
      <c r="C124" s="15" t="s">
        <v>22</v>
      </c>
      <c r="D124" s="18"/>
      <c r="E124" s="18"/>
      <c r="F124" s="16" t="str">
        <f>E15</f>
        <v>ZOO Dvůr Králové a.s., Štefánikova 1029, D.K.n.L.</v>
      </c>
      <c r="G124" s="18"/>
      <c r="H124" s="18"/>
      <c r="I124" s="15" t="s">
        <v>27</v>
      </c>
      <c r="J124" s="102" t="str">
        <f>E21</f>
        <v>Projektis DK s.r.o., Legionářská 562, D.K.n.L.</v>
      </c>
      <c r="K124" s="18"/>
      <c r="L124" s="29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63" s="22" customFormat="1" ht="15.25" customHeight="1" x14ac:dyDescent="0.2">
      <c r="A125" s="18"/>
      <c r="B125" s="19"/>
      <c r="C125" s="15" t="s">
        <v>26</v>
      </c>
      <c r="D125" s="18"/>
      <c r="E125" s="18"/>
      <c r="F125" s="16">
        <f>IF(E18="","",E18)</f>
        <v>0</v>
      </c>
      <c r="G125" s="18"/>
      <c r="H125" s="18"/>
      <c r="I125" s="15" t="s">
        <v>30</v>
      </c>
      <c r="J125" s="102">
        <f>E24</f>
        <v>0</v>
      </c>
      <c r="K125" s="18"/>
      <c r="L125" s="29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63" s="22" customFormat="1" ht="10.4" customHeight="1" x14ac:dyDescent="0.2">
      <c r="A126" s="18"/>
      <c r="B126" s="19"/>
      <c r="C126" s="18"/>
      <c r="D126" s="18"/>
      <c r="E126" s="18"/>
      <c r="F126" s="18"/>
      <c r="G126" s="18"/>
      <c r="H126" s="18"/>
      <c r="I126" s="18"/>
      <c r="J126" s="18"/>
      <c r="K126" s="18"/>
      <c r="L126" s="29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63" s="122" customFormat="1" ht="29.25" customHeight="1" x14ac:dyDescent="0.2">
      <c r="A127" s="116"/>
      <c r="B127" s="117"/>
      <c r="C127" s="118" t="s">
        <v>106</v>
      </c>
      <c r="D127" s="119" t="s">
        <v>58</v>
      </c>
      <c r="E127" s="119" t="s">
        <v>54</v>
      </c>
      <c r="F127" s="119" t="s">
        <v>55</v>
      </c>
      <c r="G127" s="119" t="s">
        <v>107</v>
      </c>
      <c r="H127" s="119" t="s">
        <v>108</v>
      </c>
      <c r="I127" s="119" t="s">
        <v>109</v>
      </c>
      <c r="J127" s="119" t="s">
        <v>90</v>
      </c>
      <c r="K127" s="120" t="s">
        <v>110</v>
      </c>
      <c r="L127" s="121"/>
      <c r="M127" s="50" t="s">
        <v>1</v>
      </c>
      <c r="N127" s="51" t="s">
        <v>37</v>
      </c>
      <c r="O127" s="51" t="s">
        <v>111</v>
      </c>
      <c r="P127" s="51" t="s">
        <v>112</v>
      </c>
      <c r="Q127" s="51" t="s">
        <v>113</v>
      </c>
      <c r="R127" s="51" t="s">
        <v>114</v>
      </c>
      <c r="S127" s="51" t="s">
        <v>115</v>
      </c>
      <c r="T127" s="52" t="s">
        <v>116</v>
      </c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</row>
    <row r="128" spans="1:63" s="22" customFormat="1" ht="22.9" customHeight="1" x14ac:dyDescent="0.35">
      <c r="A128" s="18"/>
      <c r="B128" s="19"/>
      <c r="C128" s="58" t="s">
        <v>117</v>
      </c>
      <c r="D128" s="18"/>
      <c r="E128" s="18"/>
      <c r="F128" s="18"/>
      <c r="G128" s="18"/>
      <c r="H128" s="18"/>
      <c r="I128" s="18"/>
      <c r="J128" s="123">
        <f>BK128</f>
        <v>0</v>
      </c>
      <c r="K128" s="18"/>
      <c r="L128" s="19"/>
      <c r="M128" s="53"/>
      <c r="N128" s="44"/>
      <c r="O128" s="54"/>
      <c r="P128" s="124">
        <f>P129+P169+P227</f>
        <v>8581.399172999998</v>
      </c>
      <c r="Q128" s="54"/>
      <c r="R128" s="124">
        <f>R129+R169+R227</f>
        <v>19.006111827160002</v>
      </c>
      <c r="S128" s="54"/>
      <c r="T128" s="125">
        <f>T129+T169+T227</f>
        <v>36.350200000000001</v>
      </c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T128" s="7" t="s">
        <v>72</v>
      </c>
      <c r="AU128" s="7" t="s">
        <v>92</v>
      </c>
      <c r="BK128" s="126">
        <f>BK129+BK169+BK227</f>
        <v>0</v>
      </c>
    </row>
    <row r="129" spans="1:65" s="127" customFormat="1" ht="25.9" customHeight="1" x14ac:dyDescent="0.35">
      <c r="B129" s="128"/>
      <c r="D129" s="129" t="s">
        <v>72</v>
      </c>
      <c r="E129" s="130" t="s">
        <v>118</v>
      </c>
      <c r="F129" s="130" t="s">
        <v>119</v>
      </c>
      <c r="J129" s="131">
        <f>BK129</f>
        <v>0</v>
      </c>
      <c r="L129" s="128"/>
      <c r="M129" s="132"/>
      <c r="N129" s="133"/>
      <c r="O129" s="133"/>
      <c r="P129" s="134">
        <f>P130+P161+P167</f>
        <v>7487.0314949999984</v>
      </c>
      <c r="Q129" s="133"/>
      <c r="R129" s="134">
        <f>R130+R161+R167</f>
        <v>0.27286123840000004</v>
      </c>
      <c r="S129" s="133"/>
      <c r="T129" s="135">
        <f>T130+T161+T167</f>
        <v>34.947000000000003</v>
      </c>
      <c r="AR129" s="129" t="s">
        <v>8</v>
      </c>
      <c r="AT129" s="136" t="s">
        <v>72</v>
      </c>
      <c r="AU129" s="136" t="s">
        <v>73</v>
      </c>
      <c r="AY129" s="129" t="s">
        <v>120</v>
      </c>
      <c r="BK129" s="137">
        <f>BK130+BK161+BK167</f>
        <v>0</v>
      </c>
    </row>
    <row r="130" spans="1:65" s="127" customFormat="1" ht="22.9" customHeight="1" x14ac:dyDescent="0.25">
      <c r="B130" s="128"/>
      <c r="D130" s="129" t="s">
        <v>72</v>
      </c>
      <c r="E130" s="138" t="s">
        <v>121</v>
      </c>
      <c r="F130" s="138" t="s">
        <v>122</v>
      </c>
      <c r="J130" s="139">
        <f>BK130</f>
        <v>0</v>
      </c>
      <c r="L130" s="128"/>
      <c r="M130" s="132"/>
      <c r="N130" s="133"/>
      <c r="O130" s="133"/>
      <c r="P130" s="134">
        <f>SUM(P131:P160)</f>
        <v>7464.7289999999985</v>
      </c>
      <c r="Q130" s="133"/>
      <c r="R130" s="134">
        <f>SUM(R131:R160)</f>
        <v>0.27286123840000004</v>
      </c>
      <c r="S130" s="133"/>
      <c r="T130" s="135">
        <f>SUM(T131:T160)</f>
        <v>34.947000000000003</v>
      </c>
      <c r="AR130" s="129" t="s">
        <v>8</v>
      </c>
      <c r="AT130" s="136" t="s">
        <v>72</v>
      </c>
      <c r="AU130" s="136" t="s">
        <v>8</v>
      </c>
      <c r="AY130" s="129" t="s">
        <v>120</v>
      </c>
      <c r="BK130" s="137">
        <f>SUM(BK131:BK160)</f>
        <v>0</v>
      </c>
    </row>
    <row r="131" spans="1:65" s="22" customFormat="1" ht="24.25" customHeight="1" x14ac:dyDescent="0.2">
      <c r="A131" s="18"/>
      <c r="B131" s="19"/>
      <c r="C131" s="140" t="s">
        <v>8</v>
      </c>
      <c r="D131" s="140" t="s">
        <v>123</v>
      </c>
      <c r="E131" s="141" t="s">
        <v>350</v>
      </c>
      <c r="F131" s="142" t="s">
        <v>349</v>
      </c>
      <c r="G131" s="143" t="s">
        <v>131</v>
      </c>
      <c r="H131" s="144">
        <v>900</v>
      </c>
      <c r="I131" s="3">
        <v>0</v>
      </c>
      <c r="J131" s="145">
        <f>ROUND(I131*H131,0)</f>
        <v>0</v>
      </c>
      <c r="K131" s="142" t="s">
        <v>125</v>
      </c>
      <c r="L131" s="19"/>
      <c r="M131" s="146" t="s">
        <v>1</v>
      </c>
      <c r="N131" s="147" t="s">
        <v>38</v>
      </c>
      <c r="O131" s="148">
        <v>7.6</v>
      </c>
      <c r="P131" s="148">
        <f>O131*H131</f>
        <v>6840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R131" s="150" t="s">
        <v>126</v>
      </c>
      <c r="AT131" s="150" t="s">
        <v>123</v>
      </c>
      <c r="AU131" s="150" t="s">
        <v>82</v>
      </c>
      <c r="AY131" s="7" t="s">
        <v>120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7" t="s">
        <v>8</v>
      </c>
      <c r="BK131" s="151">
        <f>ROUND(I131*H131,0)</f>
        <v>0</v>
      </c>
      <c r="BL131" s="7" t="s">
        <v>126</v>
      </c>
      <c r="BM131" s="150" t="s">
        <v>127</v>
      </c>
    </row>
    <row r="132" spans="1:65" s="152" customFormat="1" x14ac:dyDescent="0.2">
      <c r="B132" s="153"/>
      <c r="C132" s="154"/>
      <c r="D132" s="155" t="s">
        <v>128</v>
      </c>
      <c r="E132" s="156" t="s">
        <v>1</v>
      </c>
      <c r="F132" s="157" t="s">
        <v>348</v>
      </c>
      <c r="G132" s="154"/>
      <c r="H132" s="158">
        <v>900</v>
      </c>
      <c r="I132" s="159"/>
      <c r="J132" s="154"/>
      <c r="K132" s="154"/>
      <c r="L132" s="153"/>
      <c r="M132" s="160"/>
      <c r="N132" s="161"/>
      <c r="O132" s="161"/>
      <c r="P132" s="161"/>
      <c r="Q132" s="161"/>
      <c r="R132" s="161"/>
      <c r="S132" s="161"/>
      <c r="T132" s="162"/>
      <c r="AT132" s="163" t="s">
        <v>128</v>
      </c>
      <c r="AU132" s="163" t="s">
        <v>82</v>
      </c>
      <c r="AV132" s="152" t="s">
        <v>82</v>
      </c>
      <c r="AW132" s="152" t="s">
        <v>29</v>
      </c>
      <c r="AX132" s="152" t="s">
        <v>8</v>
      </c>
      <c r="AY132" s="163" t="s">
        <v>120</v>
      </c>
    </row>
    <row r="133" spans="1:65" s="22" customFormat="1" ht="33" customHeight="1" x14ac:dyDescent="0.2">
      <c r="A133" s="18"/>
      <c r="B133" s="19"/>
      <c r="C133" s="140" t="s">
        <v>82</v>
      </c>
      <c r="D133" s="140" t="s">
        <v>123</v>
      </c>
      <c r="E133" s="141" t="s">
        <v>352</v>
      </c>
      <c r="F133" s="142" t="s">
        <v>351</v>
      </c>
      <c r="G133" s="143" t="s">
        <v>131</v>
      </c>
      <c r="H133" s="144">
        <v>27000</v>
      </c>
      <c r="I133" s="3">
        <v>0</v>
      </c>
      <c r="J133" s="145">
        <f>ROUND(I133*H133,0)</f>
        <v>0</v>
      </c>
      <c r="K133" s="142" t="s">
        <v>125</v>
      </c>
      <c r="L133" s="19"/>
      <c r="M133" s="146" t="s">
        <v>1</v>
      </c>
      <c r="N133" s="147" t="s">
        <v>38</v>
      </c>
      <c r="O133" s="148">
        <v>0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R133" s="150" t="s">
        <v>126</v>
      </c>
      <c r="AT133" s="150" t="s">
        <v>123</v>
      </c>
      <c r="AU133" s="150" t="s">
        <v>82</v>
      </c>
      <c r="AY133" s="7" t="s">
        <v>120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7" t="s">
        <v>8</v>
      </c>
      <c r="BK133" s="151">
        <f>ROUND(I133*H133,0)</f>
        <v>0</v>
      </c>
      <c r="BL133" s="7" t="s">
        <v>126</v>
      </c>
      <c r="BM133" s="150" t="s">
        <v>129</v>
      </c>
    </row>
    <row r="134" spans="1:65" s="152" customFormat="1" x14ac:dyDescent="0.2">
      <c r="B134" s="153"/>
      <c r="C134" s="154"/>
      <c r="D134" s="155" t="s">
        <v>128</v>
      </c>
      <c r="E134" s="156" t="s">
        <v>1</v>
      </c>
      <c r="F134" s="157" t="s">
        <v>353</v>
      </c>
      <c r="G134" s="154"/>
      <c r="H134" s="158">
        <v>27000</v>
      </c>
      <c r="I134" s="154"/>
      <c r="J134" s="154"/>
      <c r="K134" s="154"/>
      <c r="L134" s="153"/>
      <c r="M134" s="160"/>
      <c r="N134" s="161"/>
      <c r="O134" s="161"/>
      <c r="P134" s="161"/>
      <c r="Q134" s="161"/>
      <c r="R134" s="161"/>
      <c r="S134" s="161"/>
      <c r="T134" s="162"/>
      <c r="AT134" s="163" t="s">
        <v>128</v>
      </c>
      <c r="AU134" s="163" t="s">
        <v>82</v>
      </c>
      <c r="AV134" s="152" t="s">
        <v>82</v>
      </c>
      <c r="AW134" s="152" t="s">
        <v>29</v>
      </c>
      <c r="AX134" s="152" t="s">
        <v>8</v>
      </c>
      <c r="AY134" s="163" t="s">
        <v>120</v>
      </c>
    </row>
    <row r="135" spans="1:65" s="22" customFormat="1" ht="24.25" customHeight="1" x14ac:dyDescent="0.2">
      <c r="A135" s="18"/>
      <c r="B135" s="19"/>
      <c r="C135" s="140">
        <v>3</v>
      </c>
      <c r="D135" s="140" t="s">
        <v>123</v>
      </c>
      <c r="E135" s="141" t="s">
        <v>355</v>
      </c>
      <c r="F135" s="142" t="s">
        <v>354</v>
      </c>
      <c r="G135" s="143" t="s">
        <v>131</v>
      </c>
      <c r="H135" s="144">
        <v>900</v>
      </c>
      <c r="I135" s="3">
        <v>0</v>
      </c>
      <c r="J135" s="145">
        <f>ROUND(I135*H135,0)</f>
        <v>0</v>
      </c>
      <c r="K135" s="142" t="s">
        <v>125</v>
      </c>
      <c r="L135" s="19"/>
      <c r="M135" s="146" t="s">
        <v>1</v>
      </c>
      <c r="N135" s="147" t="s">
        <v>38</v>
      </c>
      <c r="O135" s="148">
        <v>0.126</v>
      </c>
      <c r="P135" s="148">
        <f>O135*H135</f>
        <v>113.4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R135" s="150" t="s">
        <v>126</v>
      </c>
      <c r="AT135" s="150" t="s">
        <v>123</v>
      </c>
      <c r="AU135" s="150" t="s">
        <v>82</v>
      </c>
      <c r="AY135" s="7" t="s">
        <v>120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7" t="s">
        <v>8</v>
      </c>
      <c r="BK135" s="151">
        <f>ROUND(I135*H135,0)</f>
        <v>0</v>
      </c>
      <c r="BL135" s="7" t="s">
        <v>126</v>
      </c>
      <c r="BM135" s="150" t="s">
        <v>132</v>
      </c>
    </row>
    <row r="136" spans="1:65" s="152" customFormat="1" x14ac:dyDescent="0.2">
      <c r="B136" s="153"/>
      <c r="C136" s="154"/>
      <c r="D136" s="155" t="s">
        <v>128</v>
      </c>
      <c r="E136" s="156" t="s">
        <v>1</v>
      </c>
      <c r="F136" s="164" t="s">
        <v>348</v>
      </c>
      <c r="G136" s="154"/>
      <c r="H136" s="158">
        <v>900</v>
      </c>
      <c r="I136" s="154"/>
      <c r="J136" s="154"/>
      <c r="K136" s="154"/>
      <c r="L136" s="153"/>
      <c r="M136" s="160"/>
      <c r="N136" s="161"/>
      <c r="O136" s="161"/>
      <c r="P136" s="161"/>
      <c r="Q136" s="161"/>
      <c r="R136" s="161"/>
      <c r="S136" s="161"/>
      <c r="T136" s="162"/>
      <c r="AT136" s="163" t="s">
        <v>128</v>
      </c>
      <c r="AU136" s="163" t="s">
        <v>82</v>
      </c>
      <c r="AV136" s="152" t="s">
        <v>82</v>
      </c>
      <c r="AW136" s="152" t="s">
        <v>29</v>
      </c>
      <c r="AX136" s="152" t="s">
        <v>8</v>
      </c>
      <c r="AY136" s="163" t="s">
        <v>120</v>
      </c>
    </row>
    <row r="137" spans="1:65" s="22" customFormat="1" ht="24.25" customHeight="1" x14ac:dyDescent="0.2">
      <c r="A137" s="18"/>
      <c r="B137" s="19"/>
      <c r="C137" s="140">
        <v>4</v>
      </c>
      <c r="D137" s="140" t="s">
        <v>123</v>
      </c>
      <c r="E137" s="141" t="s">
        <v>134</v>
      </c>
      <c r="F137" s="142" t="s">
        <v>135</v>
      </c>
      <c r="G137" s="143" t="s">
        <v>124</v>
      </c>
      <c r="H137" s="144">
        <v>908</v>
      </c>
      <c r="I137" s="4">
        <v>0</v>
      </c>
      <c r="J137" s="145">
        <f>ROUND(I137*H137,0)</f>
        <v>0</v>
      </c>
      <c r="K137" s="142" t="s">
        <v>125</v>
      </c>
      <c r="L137" s="19"/>
      <c r="M137" s="146" t="s">
        <v>1</v>
      </c>
      <c r="N137" s="147" t="s">
        <v>38</v>
      </c>
      <c r="O137" s="148">
        <v>0.104</v>
      </c>
      <c r="P137" s="148">
        <f>O137*H137</f>
        <v>94.432000000000002</v>
      </c>
      <c r="Q137" s="148">
        <v>1.42788E-5</v>
      </c>
      <c r="R137" s="148">
        <f>Q137*H137</f>
        <v>1.29651504E-2</v>
      </c>
      <c r="S137" s="148">
        <v>0</v>
      </c>
      <c r="T137" s="149">
        <f>S137*H137</f>
        <v>0</v>
      </c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R137" s="150" t="s">
        <v>126</v>
      </c>
      <c r="AT137" s="150" t="s">
        <v>123</v>
      </c>
      <c r="AU137" s="150" t="s">
        <v>82</v>
      </c>
      <c r="AY137" s="7" t="s">
        <v>120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7" t="s">
        <v>8</v>
      </c>
      <c r="BK137" s="151">
        <f>ROUND(I137*H137,0)</f>
        <v>0</v>
      </c>
      <c r="BL137" s="7" t="s">
        <v>126</v>
      </c>
      <c r="BM137" s="150" t="s">
        <v>136</v>
      </c>
    </row>
    <row r="138" spans="1:65" s="152" customFormat="1" x14ac:dyDescent="0.2">
      <c r="B138" s="153"/>
      <c r="C138" s="154"/>
      <c r="D138" s="155" t="s">
        <v>128</v>
      </c>
      <c r="E138" s="156" t="s">
        <v>1</v>
      </c>
      <c r="F138" s="164">
        <v>560</v>
      </c>
      <c r="G138" s="154"/>
      <c r="H138" s="158">
        <v>560</v>
      </c>
      <c r="I138" s="154"/>
      <c r="J138" s="154"/>
      <c r="K138" s="154"/>
      <c r="L138" s="153"/>
      <c r="M138" s="160"/>
      <c r="N138" s="161"/>
      <c r="O138" s="161"/>
      <c r="P138" s="161"/>
      <c r="Q138" s="161"/>
      <c r="R138" s="161"/>
      <c r="S138" s="161"/>
      <c r="T138" s="162"/>
      <c r="AT138" s="163" t="s">
        <v>128</v>
      </c>
      <c r="AU138" s="163" t="s">
        <v>82</v>
      </c>
      <c r="AV138" s="152" t="s">
        <v>82</v>
      </c>
      <c r="AW138" s="152" t="s">
        <v>29</v>
      </c>
      <c r="AX138" s="152" t="s">
        <v>73</v>
      </c>
      <c r="AY138" s="163" t="s">
        <v>120</v>
      </c>
    </row>
    <row r="139" spans="1:65" s="152" customFormat="1" x14ac:dyDescent="0.2">
      <c r="B139" s="153"/>
      <c r="C139" s="154"/>
      <c r="D139" s="155" t="s">
        <v>128</v>
      </c>
      <c r="E139" s="156" t="s">
        <v>1</v>
      </c>
      <c r="F139" s="164" t="s">
        <v>137</v>
      </c>
      <c r="G139" s="154"/>
      <c r="H139" s="158">
        <v>348</v>
      </c>
      <c r="I139" s="154"/>
      <c r="J139" s="154"/>
      <c r="K139" s="154"/>
      <c r="L139" s="153"/>
      <c r="M139" s="160"/>
      <c r="N139" s="161"/>
      <c r="O139" s="161"/>
      <c r="P139" s="161"/>
      <c r="Q139" s="161"/>
      <c r="R139" s="161"/>
      <c r="S139" s="161"/>
      <c r="T139" s="162"/>
      <c r="AT139" s="163" t="s">
        <v>128</v>
      </c>
      <c r="AU139" s="163" t="s">
        <v>82</v>
      </c>
      <c r="AV139" s="152" t="s">
        <v>82</v>
      </c>
      <c r="AW139" s="152" t="s">
        <v>29</v>
      </c>
      <c r="AX139" s="152" t="s">
        <v>73</v>
      </c>
      <c r="AY139" s="163" t="s">
        <v>120</v>
      </c>
    </row>
    <row r="140" spans="1:65" s="165" customFormat="1" x14ac:dyDescent="0.2">
      <c r="B140" s="166"/>
      <c r="C140" s="167"/>
      <c r="D140" s="155" t="s">
        <v>128</v>
      </c>
      <c r="E140" s="168" t="s">
        <v>1</v>
      </c>
      <c r="F140" s="169" t="s">
        <v>138</v>
      </c>
      <c r="G140" s="167"/>
      <c r="H140" s="170">
        <v>908</v>
      </c>
      <c r="I140" s="167"/>
      <c r="J140" s="167"/>
      <c r="K140" s="167"/>
      <c r="L140" s="166"/>
      <c r="M140" s="171"/>
      <c r="N140" s="172"/>
      <c r="O140" s="172"/>
      <c r="P140" s="172"/>
      <c r="Q140" s="172"/>
      <c r="R140" s="172"/>
      <c r="S140" s="172"/>
      <c r="T140" s="173"/>
      <c r="AT140" s="174" t="s">
        <v>128</v>
      </c>
      <c r="AU140" s="174" t="s">
        <v>82</v>
      </c>
      <c r="AV140" s="165" t="s">
        <v>130</v>
      </c>
      <c r="AW140" s="165" t="s">
        <v>29</v>
      </c>
      <c r="AX140" s="165" t="s">
        <v>8</v>
      </c>
      <c r="AY140" s="174" t="s">
        <v>120</v>
      </c>
    </row>
    <row r="141" spans="1:65" s="22" customFormat="1" ht="24.25" customHeight="1" x14ac:dyDescent="0.2">
      <c r="A141" s="18"/>
      <c r="B141" s="19"/>
      <c r="C141" s="140">
        <v>5</v>
      </c>
      <c r="D141" s="140" t="s">
        <v>123</v>
      </c>
      <c r="E141" s="141" t="s">
        <v>140</v>
      </c>
      <c r="F141" s="142" t="s">
        <v>141</v>
      </c>
      <c r="G141" s="143" t="s">
        <v>124</v>
      </c>
      <c r="H141" s="144">
        <v>280</v>
      </c>
      <c r="I141" s="4">
        <v>0</v>
      </c>
      <c r="J141" s="145">
        <f>ROUND(I141*H141,0)</f>
        <v>0</v>
      </c>
      <c r="K141" s="142" t="s">
        <v>125</v>
      </c>
      <c r="L141" s="19"/>
      <c r="M141" s="146" t="s">
        <v>1</v>
      </c>
      <c r="N141" s="147" t="s">
        <v>38</v>
      </c>
      <c r="O141" s="148">
        <v>0.13</v>
      </c>
      <c r="P141" s="148">
        <f>O141*H141</f>
        <v>36.4</v>
      </c>
      <c r="Q141" s="148">
        <v>2.459E-5</v>
      </c>
      <c r="R141" s="148">
        <f>Q141*H141</f>
        <v>6.8852000000000002E-3</v>
      </c>
      <c r="S141" s="148">
        <v>0</v>
      </c>
      <c r="T141" s="149">
        <f>S141*H141</f>
        <v>0</v>
      </c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R141" s="150" t="s">
        <v>126</v>
      </c>
      <c r="AT141" s="150" t="s">
        <v>123</v>
      </c>
      <c r="AU141" s="150" t="s">
        <v>82</v>
      </c>
      <c r="AY141" s="7" t="s">
        <v>120</v>
      </c>
      <c r="BE141" s="151">
        <f>IF(N141="základní",J141,0)</f>
        <v>0</v>
      </c>
      <c r="BF141" s="151">
        <f>IF(N141="snížená",J141,0)</f>
        <v>0</v>
      </c>
      <c r="BG141" s="151">
        <f>IF(N141="zákl. přenesená",J141,0)</f>
        <v>0</v>
      </c>
      <c r="BH141" s="151">
        <f>IF(N141="sníž. přenesená",J141,0)</f>
        <v>0</v>
      </c>
      <c r="BI141" s="151">
        <f>IF(N141="nulová",J141,0)</f>
        <v>0</v>
      </c>
      <c r="BJ141" s="7" t="s">
        <v>8</v>
      </c>
      <c r="BK141" s="151">
        <f>ROUND(I141*H141,0)</f>
        <v>0</v>
      </c>
      <c r="BL141" s="7" t="s">
        <v>126</v>
      </c>
      <c r="BM141" s="150" t="s">
        <v>142</v>
      </c>
    </row>
    <row r="142" spans="1:65" s="152" customFormat="1" x14ac:dyDescent="0.2">
      <c r="B142" s="153"/>
      <c r="C142" s="154"/>
      <c r="D142" s="155" t="s">
        <v>128</v>
      </c>
      <c r="E142" s="156" t="s">
        <v>1</v>
      </c>
      <c r="F142" s="164" t="s">
        <v>143</v>
      </c>
      <c r="G142" s="154"/>
      <c r="H142" s="158">
        <v>212</v>
      </c>
      <c r="I142" s="154"/>
      <c r="J142" s="154"/>
      <c r="K142" s="154"/>
      <c r="L142" s="153"/>
      <c r="M142" s="160"/>
      <c r="N142" s="161"/>
      <c r="O142" s="161"/>
      <c r="P142" s="161"/>
      <c r="Q142" s="161"/>
      <c r="R142" s="161"/>
      <c r="S142" s="161"/>
      <c r="T142" s="162"/>
      <c r="AT142" s="163" t="s">
        <v>128</v>
      </c>
      <c r="AU142" s="163" t="s">
        <v>82</v>
      </c>
      <c r="AV142" s="152" t="s">
        <v>82</v>
      </c>
      <c r="AW142" s="152" t="s">
        <v>29</v>
      </c>
      <c r="AX142" s="152" t="s">
        <v>73</v>
      </c>
      <c r="AY142" s="163" t="s">
        <v>120</v>
      </c>
    </row>
    <row r="143" spans="1:65" s="152" customFormat="1" x14ac:dyDescent="0.2">
      <c r="B143" s="153"/>
      <c r="C143" s="154"/>
      <c r="D143" s="155" t="s">
        <v>128</v>
      </c>
      <c r="E143" s="156" t="s">
        <v>1</v>
      </c>
      <c r="F143" s="164" t="s">
        <v>144</v>
      </c>
      <c r="G143" s="154"/>
      <c r="H143" s="158">
        <v>68</v>
      </c>
      <c r="I143" s="154"/>
      <c r="J143" s="154"/>
      <c r="K143" s="154"/>
      <c r="L143" s="153"/>
      <c r="M143" s="160"/>
      <c r="N143" s="161"/>
      <c r="O143" s="161"/>
      <c r="P143" s="161"/>
      <c r="Q143" s="161"/>
      <c r="R143" s="161"/>
      <c r="S143" s="161"/>
      <c r="T143" s="162"/>
      <c r="AT143" s="163" t="s">
        <v>128</v>
      </c>
      <c r="AU143" s="163" t="s">
        <v>82</v>
      </c>
      <c r="AV143" s="152" t="s">
        <v>82</v>
      </c>
      <c r="AW143" s="152" t="s">
        <v>29</v>
      </c>
      <c r="AX143" s="152" t="s">
        <v>73</v>
      </c>
      <c r="AY143" s="163" t="s">
        <v>120</v>
      </c>
    </row>
    <row r="144" spans="1:65" s="165" customFormat="1" x14ac:dyDescent="0.2">
      <c r="B144" s="166"/>
      <c r="C144" s="167"/>
      <c r="D144" s="155" t="s">
        <v>128</v>
      </c>
      <c r="E144" s="168" t="s">
        <v>1</v>
      </c>
      <c r="F144" s="169" t="s">
        <v>138</v>
      </c>
      <c r="G144" s="167"/>
      <c r="H144" s="170">
        <v>280</v>
      </c>
      <c r="I144" s="167"/>
      <c r="J144" s="167"/>
      <c r="K144" s="167"/>
      <c r="L144" s="166"/>
      <c r="M144" s="171"/>
      <c r="N144" s="172"/>
      <c r="O144" s="172"/>
      <c r="P144" s="172"/>
      <c r="Q144" s="172"/>
      <c r="R144" s="172"/>
      <c r="S144" s="172"/>
      <c r="T144" s="173"/>
      <c r="AT144" s="174" t="s">
        <v>128</v>
      </c>
      <c r="AU144" s="174" t="s">
        <v>82</v>
      </c>
      <c r="AV144" s="165" t="s">
        <v>130</v>
      </c>
      <c r="AW144" s="165" t="s">
        <v>29</v>
      </c>
      <c r="AX144" s="165" t="s">
        <v>8</v>
      </c>
      <c r="AY144" s="174" t="s">
        <v>120</v>
      </c>
    </row>
    <row r="145" spans="1:65" s="22" customFormat="1" ht="24.25" customHeight="1" x14ac:dyDescent="0.2">
      <c r="A145" s="18"/>
      <c r="B145" s="19"/>
      <c r="C145" s="140">
        <v>6</v>
      </c>
      <c r="D145" s="140" t="s">
        <v>123</v>
      </c>
      <c r="E145" s="141" t="s">
        <v>146</v>
      </c>
      <c r="F145" s="142" t="s">
        <v>147</v>
      </c>
      <c r="G145" s="143" t="s">
        <v>124</v>
      </c>
      <c r="H145" s="144">
        <v>24</v>
      </c>
      <c r="I145" s="4">
        <v>0</v>
      </c>
      <c r="J145" s="145">
        <f>ROUND(I145*H145,0)</f>
        <v>0</v>
      </c>
      <c r="K145" s="142" t="s">
        <v>125</v>
      </c>
      <c r="L145" s="19"/>
      <c r="M145" s="146" t="s">
        <v>1</v>
      </c>
      <c r="N145" s="147" t="s">
        <v>38</v>
      </c>
      <c r="O145" s="148">
        <v>0.18</v>
      </c>
      <c r="P145" s="148">
        <f>O145*H145</f>
        <v>4.32</v>
      </c>
      <c r="Q145" s="148">
        <v>6.8787000000000004E-5</v>
      </c>
      <c r="R145" s="148">
        <f>Q145*H145</f>
        <v>1.6508880000000001E-3</v>
      </c>
      <c r="S145" s="148">
        <v>0</v>
      </c>
      <c r="T145" s="149">
        <f>S145*H145</f>
        <v>0</v>
      </c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R145" s="150" t="s">
        <v>126</v>
      </c>
      <c r="AT145" s="150" t="s">
        <v>123</v>
      </c>
      <c r="AU145" s="150" t="s">
        <v>82</v>
      </c>
      <c r="AY145" s="7" t="s">
        <v>120</v>
      </c>
      <c r="BE145" s="151">
        <f>IF(N145="základní",J145,0)</f>
        <v>0</v>
      </c>
      <c r="BF145" s="151">
        <f>IF(N145="snížená",J145,0)</f>
        <v>0</v>
      </c>
      <c r="BG145" s="151">
        <f>IF(N145="zákl. přenesená",J145,0)</f>
        <v>0</v>
      </c>
      <c r="BH145" s="151">
        <f>IF(N145="sníž. přenesená",J145,0)</f>
        <v>0</v>
      </c>
      <c r="BI145" s="151">
        <f>IF(N145="nulová",J145,0)</f>
        <v>0</v>
      </c>
      <c r="BJ145" s="7" t="s">
        <v>8</v>
      </c>
      <c r="BK145" s="151">
        <f>ROUND(I145*H145,0)</f>
        <v>0</v>
      </c>
      <c r="BL145" s="7" t="s">
        <v>126</v>
      </c>
      <c r="BM145" s="150" t="s">
        <v>148</v>
      </c>
    </row>
    <row r="146" spans="1:65" s="152" customFormat="1" x14ac:dyDescent="0.2">
      <c r="B146" s="153"/>
      <c r="C146" s="154"/>
      <c r="D146" s="155" t="s">
        <v>128</v>
      </c>
      <c r="E146" s="156" t="s">
        <v>1</v>
      </c>
      <c r="F146" s="164" t="s">
        <v>149</v>
      </c>
      <c r="G146" s="154"/>
      <c r="H146" s="158">
        <v>24</v>
      </c>
      <c r="I146" s="154"/>
      <c r="J146" s="154"/>
      <c r="K146" s="154"/>
      <c r="L146" s="153"/>
      <c r="M146" s="160"/>
      <c r="N146" s="161"/>
      <c r="O146" s="161"/>
      <c r="P146" s="161"/>
      <c r="Q146" s="161"/>
      <c r="R146" s="161"/>
      <c r="S146" s="161"/>
      <c r="T146" s="162"/>
      <c r="AT146" s="163" t="s">
        <v>128</v>
      </c>
      <c r="AU146" s="163" t="s">
        <v>82</v>
      </c>
      <c r="AV146" s="152" t="s">
        <v>82</v>
      </c>
      <c r="AW146" s="152" t="s">
        <v>29</v>
      </c>
      <c r="AX146" s="152" t="s">
        <v>8</v>
      </c>
      <c r="AY146" s="163" t="s">
        <v>120</v>
      </c>
    </row>
    <row r="147" spans="1:65" s="22" customFormat="1" ht="24.25" customHeight="1" x14ac:dyDescent="0.2">
      <c r="A147" s="18"/>
      <c r="B147" s="19"/>
      <c r="C147" s="140">
        <v>7</v>
      </c>
      <c r="D147" s="140" t="s">
        <v>123</v>
      </c>
      <c r="E147" s="141" t="s">
        <v>151</v>
      </c>
      <c r="F147" s="142" t="s">
        <v>152</v>
      </c>
      <c r="G147" s="143" t="s">
        <v>124</v>
      </c>
      <c r="H147" s="144">
        <v>348</v>
      </c>
      <c r="I147" s="4">
        <v>0</v>
      </c>
      <c r="J147" s="145">
        <f>ROUND(I147*H147,0)</f>
        <v>0</v>
      </c>
      <c r="K147" s="142" t="s">
        <v>1</v>
      </c>
      <c r="L147" s="19"/>
      <c r="M147" s="146" t="s">
        <v>1</v>
      </c>
      <c r="N147" s="147" t="s">
        <v>38</v>
      </c>
      <c r="O147" s="148">
        <v>5.6000000000000001E-2</v>
      </c>
      <c r="P147" s="148">
        <f>O147*H147</f>
        <v>19.488</v>
      </c>
      <c r="Q147" s="148">
        <v>1.2999999999999999E-4</v>
      </c>
      <c r="R147" s="148">
        <f>Q147*H147</f>
        <v>4.5239999999999995E-2</v>
      </c>
      <c r="S147" s="148">
        <v>0</v>
      </c>
      <c r="T147" s="149">
        <f>S147*H147</f>
        <v>0</v>
      </c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R147" s="150" t="s">
        <v>126</v>
      </c>
      <c r="AT147" s="150" t="s">
        <v>123</v>
      </c>
      <c r="AU147" s="150" t="s">
        <v>82</v>
      </c>
      <c r="AY147" s="7" t="s">
        <v>120</v>
      </c>
      <c r="BE147" s="151">
        <f>IF(N147="základní",J147,0)</f>
        <v>0</v>
      </c>
      <c r="BF147" s="151">
        <f>IF(N147="snížená",J147,0)</f>
        <v>0</v>
      </c>
      <c r="BG147" s="151">
        <f>IF(N147="zákl. přenesená",J147,0)</f>
        <v>0</v>
      </c>
      <c r="BH147" s="151">
        <f>IF(N147="sníž. přenesená",J147,0)</f>
        <v>0</v>
      </c>
      <c r="BI147" s="151">
        <f>IF(N147="nulová",J147,0)</f>
        <v>0</v>
      </c>
      <c r="BJ147" s="7" t="s">
        <v>8</v>
      </c>
      <c r="BK147" s="151">
        <f>ROUND(I147*H147,0)</f>
        <v>0</v>
      </c>
      <c r="BL147" s="7" t="s">
        <v>126</v>
      </c>
      <c r="BM147" s="150" t="s">
        <v>153</v>
      </c>
    </row>
    <row r="148" spans="1:65" s="152" customFormat="1" x14ac:dyDescent="0.2">
      <c r="B148" s="153"/>
      <c r="C148" s="154"/>
      <c r="D148" s="155" t="s">
        <v>128</v>
      </c>
      <c r="E148" s="156" t="s">
        <v>1</v>
      </c>
      <c r="F148" s="164" t="s">
        <v>137</v>
      </c>
      <c r="G148" s="154"/>
      <c r="H148" s="158">
        <v>348</v>
      </c>
      <c r="I148" s="154"/>
      <c r="J148" s="154"/>
      <c r="K148" s="154"/>
      <c r="L148" s="153"/>
      <c r="M148" s="160"/>
      <c r="N148" s="161"/>
      <c r="O148" s="161"/>
      <c r="P148" s="161"/>
      <c r="Q148" s="161"/>
      <c r="R148" s="161"/>
      <c r="S148" s="161"/>
      <c r="T148" s="162"/>
      <c r="AT148" s="163" t="s">
        <v>128</v>
      </c>
      <c r="AU148" s="163" t="s">
        <v>82</v>
      </c>
      <c r="AV148" s="152" t="s">
        <v>82</v>
      </c>
      <c r="AW148" s="152" t="s">
        <v>29</v>
      </c>
      <c r="AX148" s="152" t="s">
        <v>8</v>
      </c>
      <c r="AY148" s="163" t="s">
        <v>120</v>
      </c>
    </row>
    <row r="149" spans="1:65" s="22" customFormat="1" ht="24.25" customHeight="1" x14ac:dyDescent="0.2">
      <c r="A149" s="18"/>
      <c r="B149" s="19"/>
      <c r="C149" s="140">
        <v>8</v>
      </c>
      <c r="D149" s="140" t="s">
        <v>123</v>
      </c>
      <c r="E149" s="141" t="s">
        <v>154</v>
      </c>
      <c r="F149" s="142" t="s">
        <v>155</v>
      </c>
      <c r="G149" s="143" t="s">
        <v>124</v>
      </c>
      <c r="H149" s="144">
        <v>560</v>
      </c>
      <c r="I149" s="4">
        <v>0</v>
      </c>
      <c r="J149" s="145">
        <f>ROUND(I149*H149,0)</f>
        <v>0</v>
      </c>
      <c r="K149" s="142" t="s">
        <v>1</v>
      </c>
      <c r="L149" s="19"/>
      <c r="M149" s="146" t="s">
        <v>1</v>
      </c>
      <c r="N149" s="147" t="s">
        <v>38</v>
      </c>
      <c r="O149" s="148">
        <v>5.6000000000000001E-2</v>
      </c>
      <c r="P149" s="148">
        <f>O149*H149</f>
        <v>31.36</v>
      </c>
      <c r="Q149" s="148">
        <v>1.7000000000000001E-4</v>
      </c>
      <c r="R149" s="148">
        <f>Q149*H149</f>
        <v>9.5200000000000007E-2</v>
      </c>
      <c r="S149" s="148">
        <v>0</v>
      </c>
      <c r="T149" s="149">
        <f>S149*H149</f>
        <v>0</v>
      </c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R149" s="150" t="s">
        <v>126</v>
      </c>
      <c r="AT149" s="150" t="s">
        <v>123</v>
      </c>
      <c r="AU149" s="150" t="s">
        <v>82</v>
      </c>
      <c r="AY149" s="7" t="s">
        <v>120</v>
      </c>
      <c r="BE149" s="151">
        <f>IF(N149="základní",J149,0)</f>
        <v>0</v>
      </c>
      <c r="BF149" s="151">
        <f>IF(N149="snížená",J149,0)</f>
        <v>0</v>
      </c>
      <c r="BG149" s="151">
        <f>IF(N149="zákl. přenesená",J149,0)</f>
        <v>0</v>
      </c>
      <c r="BH149" s="151">
        <f>IF(N149="sníž. přenesená",J149,0)</f>
        <v>0</v>
      </c>
      <c r="BI149" s="151">
        <f>IF(N149="nulová",J149,0)</f>
        <v>0</v>
      </c>
      <c r="BJ149" s="7" t="s">
        <v>8</v>
      </c>
      <c r="BK149" s="151">
        <f>ROUND(I149*H149,0)</f>
        <v>0</v>
      </c>
      <c r="BL149" s="7" t="s">
        <v>126</v>
      </c>
      <c r="BM149" s="150" t="s">
        <v>156</v>
      </c>
    </row>
    <row r="150" spans="1:65" s="152" customFormat="1" x14ac:dyDescent="0.2">
      <c r="B150" s="153"/>
      <c r="C150" s="154"/>
      <c r="D150" s="155" t="s">
        <v>128</v>
      </c>
      <c r="E150" s="156" t="s">
        <v>1</v>
      </c>
      <c r="F150" s="164">
        <v>560</v>
      </c>
      <c r="G150" s="154"/>
      <c r="H150" s="158">
        <v>560</v>
      </c>
      <c r="I150" s="154"/>
      <c r="J150" s="154"/>
      <c r="K150" s="154"/>
      <c r="L150" s="153"/>
      <c r="M150" s="160"/>
      <c r="N150" s="161"/>
      <c r="O150" s="161"/>
      <c r="P150" s="161"/>
      <c r="Q150" s="161"/>
      <c r="R150" s="161"/>
      <c r="S150" s="161"/>
      <c r="T150" s="162"/>
      <c r="AT150" s="163" t="s">
        <v>128</v>
      </c>
      <c r="AU150" s="163" t="s">
        <v>82</v>
      </c>
      <c r="AV150" s="152" t="s">
        <v>82</v>
      </c>
      <c r="AW150" s="152" t="s">
        <v>29</v>
      </c>
      <c r="AX150" s="152" t="s">
        <v>8</v>
      </c>
      <c r="AY150" s="163" t="s">
        <v>120</v>
      </c>
    </row>
    <row r="151" spans="1:65" s="22" customFormat="1" ht="24.25" customHeight="1" x14ac:dyDescent="0.2">
      <c r="A151" s="18"/>
      <c r="B151" s="19"/>
      <c r="C151" s="140">
        <v>9</v>
      </c>
      <c r="D151" s="140" t="s">
        <v>123</v>
      </c>
      <c r="E151" s="141" t="s">
        <v>157</v>
      </c>
      <c r="F151" s="142" t="s">
        <v>158</v>
      </c>
      <c r="G151" s="143" t="s">
        <v>124</v>
      </c>
      <c r="H151" s="144">
        <v>68</v>
      </c>
      <c r="I151" s="4">
        <v>0</v>
      </c>
      <c r="J151" s="145">
        <f>ROUND(I151*H151,0)</f>
        <v>0</v>
      </c>
      <c r="K151" s="142" t="s">
        <v>1</v>
      </c>
      <c r="L151" s="19"/>
      <c r="M151" s="146" t="s">
        <v>1</v>
      </c>
      <c r="N151" s="147" t="s">
        <v>38</v>
      </c>
      <c r="O151" s="148">
        <v>0.06</v>
      </c>
      <c r="P151" s="148">
        <f>O151*H151</f>
        <v>4.08</v>
      </c>
      <c r="Q151" s="148">
        <v>2.7999999999999998E-4</v>
      </c>
      <c r="R151" s="148">
        <f>Q151*H151</f>
        <v>1.9039999999999998E-2</v>
      </c>
      <c r="S151" s="148">
        <v>0</v>
      </c>
      <c r="T151" s="149">
        <f>S151*H151</f>
        <v>0</v>
      </c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R151" s="150" t="s">
        <v>126</v>
      </c>
      <c r="AT151" s="150" t="s">
        <v>123</v>
      </c>
      <c r="AU151" s="150" t="s">
        <v>82</v>
      </c>
      <c r="AY151" s="7" t="s">
        <v>120</v>
      </c>
      <c r="BE151" s="151">
        <f>IF(N151="základní",J151,0)</f>
        <v>0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7" t="s">
        <v>8</v>
      </c>
      <c r="BK151" s="151">
        <f>ROUND(I151*H151,0)</f>
        <v>0</v>
      </c>
      <c r="BL151" s="7" t="s">
        <v>126</v>
      </c>
      <c r="BM151" s="150" t="s">
        <v>159</v>
      </c>
    </row>
    <row r="152" spans="1:65" s="152" customFormat="1" x14ac:dyDescent="0.2">
      <c r="B152" s="153"/>
      <c r="C152" s="154"/>
      <c r="D152" s="155" t="s">
        <v>128</v>
      </c>
      <c r="E152" s="156" t="s">
        <v>1</v>
      </c>
      <c r="F152" s="164" t="s">
        <v>144</v>
      </c>
      <c r="G152" s="154"/>
      <c r="H152" s="158">
        <v>68</v>
      </c>
      <c r="I152" s="154"/>
      <c r="J152" s="154"/>
      <c r="K152" s="154"/>
      <c r="L152" s="153"/>
      <c r="M152" s="160"/>
      <c r="N152" s="161"/>
      <c r="O152" s="161"/>
      <c r="P152" s="161"/>
      <c r="Q152" s="161"/>
      <c r="R152" s="161"/>
      <c r="S152" s="161"/>
      <c r="T152" s="162"/>
      <c r="AT152" s="163" t="s">
        <v>128</v>
      </c>
      <c r="AU152" s="163" t="s">
        <v>82</v>
      </c>
      <c r="AV152" s="152" t="s">
        <v>82</v>
      </c>
      <c r="AW152" s="152" t="s">
        <v>29</v>
      </c>
      <c r="AX152" s="152" t="s">
        <v>8</v>
      </c>
      <c r="AY152" s="163" t="s">
        <v>120</v>
      </c>
    </row>
    <row r="153" spans="1:65" s="22" customFormat="1" ht="24.25" customHeight="1" x14ac:dyDescent="0.2">
      <c r="A153" s="18"/>
      <c r="B153" s="19"/>
      <c r="C153" s="140">
        <v>10</v>
      </c>
      <c r="D153" s="140" t="s">
        <v>123</v>
      </c>
      <c r="E153" s="141" t="s">
        <v>160</v>
      </c>
      <c r="F153" s="142" t="s">
        <v>161</v>
      </c>
      <c r="G153" s="143" t="s">
        <v>124</v>
      </c>
      <c r="H153" s="144">
        <v>212</v>
      </c>
      <c r="I153" s="4">
        <v>0</v>
      </c>
      <c r="J153" s="145">
        <f>ROUND(I153*H153,0)</f>
        <v>0</v>
      </c>
      <c r="K153" s="142" t="s">
        <v>1</v>
      </c>
      <c r="L153" s="19"/>
      <c r="M153" s="146" t="s">
        <v>1</v>
      </c>
      <c r="N153" s="147" t="s">
        <v>38</v>
      </c>
      <c r="O153" s="148">
        <v>6.0999999999999999E-2</v>
      </c>
      <c r="P153" s="148">
        <f>O153*H153</f>
        <v>12.932</v>
      </c>
      <c r="Q153" s="148">
        <v>3.6999999999999999E-4</v>
      </c>
      <c r="R153" s="148">
        <f>Q153*H153</f>
        <v>7.8439999999999996E-2</v>
      </c>
      <c r="S153" s="148">
        <v>0</v>
      </c>
      <c r="T153" s="149">
        <f>S153*H153</f>
        <v>0</v>
      </c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R153" s="150" t="s">
        <v>126</v>
      </c>
      <c r="AT153" s="150" t="s">
        <v>123</v>
      </c>
      <c r="AU153" s="150" t="s">
        <v>82</v>
      </c>
      <c r="AY153" s="7" t="s">
        <v>120</v>
      </c>
      <c r="BE153" s="151">
        <f>IF(N153="základní",J153,0)</f>
        <v>0</v>
      </c>
      <c r="BF153" s="151">
        <f>IF(N153="snížená",J153,0)</f>
        <v>0</v>
      </c>
      <c r="BG153" s="151">
        <f>IF(N153="zákl. přenesená",J153,0)</f>
        <v>0</v>
      </c>
      <c r="BH153" s="151">
        <f>IF(N153="sníž. přenesená",J153,0)</f>
        <v>0</v>
      </c>
      <c r="BI153" s="151">
        <f>IF(N153="nulová",J153,0)</f>
        <v>0</v>
      </c>
      <c r="BJ153" s="7" t="s">
        <v>8</v>
      </c>
      <c r="BK153" s="151">
        <f>ROUND(I153*H153,0)</f>
        <v>0</v>
      </c>
      <c r="BL153" s="7" t="s">
        <v>126</v>
      </c>
      <c r="BM153" s="150" t="s">
        <v>162</v>
      </c>
    </row>
    <row r="154" spans="1:65" s="152" customFormat="1" x14ac:dyDescent="0.2">
      <c r="B154" s="153"/>
      <c r="C154" s="154"/>
      <c r="D154" s="155" t="s">
        <v>128</v>
      </c>
      <c r="E154" s="156" t="s">
        <v>1</v>
      </c>
      <c r="F154" s="164" t="s">
        <v>143</v>
      </c>
      <c r="G154" s="154"/>
      <c r="H154" s="158">
        <v>212</v>
      </c>
      <c r="I154" s="154"/>
      <c r="J154" s="154"/>
      <c r="K154" s="154"/>
      <c r="L154" s="153"/>
      <c r="M154" s="160"/>
      <c r="N154" s="161"/>
      <c r="O154" s="161"/>
      <c r="P154" s="161"/>
      <c r="Q154" s="161"/>
      <c r="R154" s="161"/>
      <c r="S154" s="161"/>
      <c r="T154" s="162"/>
      <c r="AT154" s="163" t="s">
        <v>128</v>
      </c>
      <c r="AU154" s="163" t="s">
        <v>82</v>
      </c>
      <c r="AV154" s="152" t="s">
        <v>82</v>
      </c>
      <c r="AW154" s="152" t="s">
        <v>29</v>
      </c>
      <c r="AX154" s="152" t="s">
        <v>8</v>
      </c>
      <c r="AY154" s="163" t="s">
        <v>120</v>
      </c>
    </row>
    <row r="155" spans="1:65" s="22" customFormat="1" ht="24.25" customHeight="1" x14ac:dyDescent="0.2">
      <c r="A155" s="18"/>
      <c r="B155" s="19"/>
      <c r="C155" s="140">
        <v>11</v>
      </c>
      <c r="D155" s="140" t="s">
        <v>123</v>
      </c>
      <c r="E155" s="141" t="s">
        <v>163</v>
      </c>
      <c r="F155" s="142" t="s">
        <v>164</v>
      </c>
      <c r="G155" s="143" t="s">
        <v>124</v>
      </c>
      <c r="H155" s="144">
        <v>24</v>
      </c>
      <c r="I155" s="4">
        <v>0</v>
      </c>
      <c r="J155" s="145">
        <f>ROUND(I155*H155,0)</f>
        <v>0</v>
      </c>
      <c r="K155" s="142" t="s">
        <v>1</v>
      </c>
      <c r="L155" s="19"/>
      <c r="M155" s="146" t="s">
        <v>1</v>
      </c>
      <c r="N155" s="147" t="s">
        <v>38</v>
      </c>
      <c r="O155" s="148">
        <v>6.5000000000000002E-2</v>
      </c>
      <c r="P155" s="148">
        <f>O155*H155</f>
        <v>1.56</v>
      </c>
      <c r="Q155" s="148">
        <v>5.5999999999999995E-4</v>
      </c>
      <c r="R155" s="148">
        <f>Q155*H155</f>
        <v>1.3439999999999999E-2</v>
      </c>
      <c r="S155" s="148">
        <v>0</v>
      </c>
      <c r="T155" s="149">
        <f>S155*H155</f>
        <v>0</v>
      </c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R155" s="150" t="s">
        <v>126</v>
      </c>
      <c r="AT155" s="150" t="s">
        <v>123</v>
      </c>
      <c r="AU155" s="150" t="s">
        <v>82</v>
      </c>
      <c r="AY155" s="7" t="s">
        <v>120</v>
      </c>
      <c r="BE155" s="151">
        <f>IF(N155="základní",J155,0)</f>
        <v>0</v>
      </c>
      <c r="BF155" s="151">
        <f>IF(N155="snížená",J155,0)</f>
        <v>0</v>
      </c>
      <c r="BG155" s="151">
        <f>IF(N155="zákl. přenesená",J155,0)</f>
        <v>0</v>
      </c>
      <c r="BH155" s="151">
        <f>IF(N155="sníž. přenesená",J155,0)</f>
        <v>0</v>
      </c>
      <c r="BI155" s="151">
        <f>IF(N155="nulová",J155,0)</f>
        <v>0</v>
      </c>
      <c r="BJ155" s="7" t="s">
        <v>8</v>
      </c>
      <c r="BK155" s="151">
        <f>ROUND(I155*H155,0)</f>
        <v>0</v>
      </c>
      <c r="BL155" s="7" t="s">
        <v>126</v>
      </c>
      <c r="BM155" s="150" t="s">
        <v>165</v>
      </c>
    </row>
    <row r="156" spans="1:65" s="152" customFormat="1" x14ac:dyDescent="0.2">
      <c r="B156" s="153"/>
      <c r="C156" s="154"/>
      <c r="D156" s="155" t="s">
        <v>128</v>
      </c>
      <c r="E156" s="156" t="s">
        <v>1</v>
      </c>
      <c r="F156" s="164" t="s">
        <v>149</v>
      </c>
      <c r="G156" s="154"/>
      <c r="H156" s="158">
        <v>24</v>
      </c>
      <c r="I156" s="154"/>
      <c r="J156" s="154"/>
      <c r="K156" s="154"/>
      <c r="L156" s="153"/>
      <c r="M156" s="160"/>
      <c r="N156" s="161"/>
      <c r="O156" s="161"/>
      <c r="P156" s="161"/>
      <c r="Q156" s="161"/>
      <c r="R156" s="161"/>
      <c r="S156" s="161"/>
      <c r="T156" s="162"/>
      <c r="AT156" s="163" t="s">
        <v>128</v>
      </c>
      <c r="AU156" s="163" t="s">
        <v>82</v>
      </c>
      <c r="AV156" s="152" t="s">
        <v>82</v>
      </c>
      <c r="AW156" s="152" t="s">
        <v>29</v>
      </c>
      <c r="AX156" s="152" t="s">
        <v>8</v>
      </c>
      <c r="AY156" s="163" t="s">
        <v>120</v>
      </c>
    </row>
    <row r="157" spans="1:65" s="22" customFormat="1" ht="26.25" customHeight="1" x14ac:dyDescent="0.2">
      <c r="A157" s="18"/>
      <c r="B157" s="19"/>
      <c r="C157" s="140">
        <v>12</v>
      </c>
      <c r="D157" s="140" t="s">
        <v>123</v>
      </c>
      <c r="E157" s="141" t="s">
        <v>342</v>
      </c>
      <c r="F157" s="142" t="s">
        <v>356</v>
      </c>
      <c r="G157" s="143" t="s">
        <v>131</v>
      </c>
      <c r="H157" s="144">
        <v>353</v>
      </c>
      <c r="I157" s="4">
        <v>0</v>
      </c>
      <c r="J157" s="145">
        <f>ROUND(I157*H157,0)</f>
        <v>0</v>
      </c>
      <c r="K157" s="142" t="s">
        <v>125</v>
      </c>
      <c r="L157" s="19"/>
      <c r="M157" s="146" t="s">
        <v>1</v>
      </c>
      <c r="N157" s="147" t="s">
        <v>38</v>
      </c>
      <c r="O157" s="148">
        <v>0.59599999999999997</v>
      </c>
      <c r="P157" s="148">
        <f>O157*H157</f>
        <v>210.38799999999998</v>
      </c>
      <c r="Q157" s="148">
        <v>0</v>
      </c>
      <c r="R157" s="148">
        <f>Q157*H157</f>
        <v>0</v>
      </c>
      <c r="S157" s="148">
        <v>9.9000000000000005E-2</v>
      </c>
      <c r="T157" s="149">
        <f>S157*H157</f>
        <v>34.947000000000003</v>
      </c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R157" s="150" t="s">
        <v>126</v>
      </c>
      <c r="AT157" s="150" t="s">
        <v>123</v>
      </c>
      <c r="AU157" s="150" t="s">
        <v>82</v>
      </c>
      <c r="AY157" s="7" t="s">
        <v>120</v>
      </c>
      <c r="BE157" s="151">
        <f>IF(N157="základní",J157,0)</f>
        <v>0</v>
      </c>
      <c r="BF157" s="151">
        <f>IF(N157="snížená",J157,0)</f>
        <v>0</v>
      </c>
      <c r="BG157" s="151">
        <f>IF(N157="zákl. přenesená",J157,0)</f>
        <v>0</v>
      </c>
      <c r="BH157" s="151">
        <f>IF(N157="sníž. přenesená",J157,0)</f>
        <v>0</v>
      </c>
      <c r="BI157" s="151">
        <f>IF(N157="nulová",J157,0)</f>
        <v>0</v>
      </c>
      <c r="BJ157" s="7" t="s">
        <v>8</v>
      </c>
      <c r="BK157" s="151">
        <f>ROUND(I157*H157,0)</f>
        <v>0</v>
      </c>
      <c r="BL157" s="7" t="s">
        <v>126</v>
      </c>
      <c r="BM157" s="150" t="s">
        <v>166</v>
      </c>
    </row>
    <row r="158" spans="1:65" s="152" customFormat="1" x14ac:dyDescent="0.2">
      <c r="B158" s="153"/>
      <c r="C158" s="154"/>
      <c r="D158" s="155" t="s">
        <v>128</v>
      </c>
      <c r="E158" s="156" t="s">
        <v>1</v>
      </c>
      <c r="F158" s="164" t="s">
        <v>167</v>
      </c>
      <c r="G158" s="154"/>
      <c r="H158" s="158">
        <v>353</v>
      </c>
      <c r="I158" s="154"/>
      <c r="J158" s="154"/>
      <c r="K158" s="154"/>
      <c r="L158" s="153"/>
      <c r="M158" s="160"/>
      <c r="N158" s="161"/>
      <c r="O158" s="161"/>
      <c r="P158" s="161"/>
      <c r="Q158" s="161"/>
      <c r="R158" s="161"/>
      <c r="S158" s="161"/>
      <c r="T158" s="162"/>
      <c r="AT158" s="163" t="s">
        <v>128</v>
      </c>
      <c r="AU158" s="163" t="s">
        <v>82</v>
      </c>
      <c r="AV158" s="152" t="s">
        <v>82</v>
      </c>
      <c r="AW158" s="152" t="s">
        <v>29</v>
      </c>
      <c r="AX158" s="152" t="s">
        <v>8</v>
      </c>
      <c r="AY158" s="163" t="s">
        <v>120</v>
      </c>
    </row>
    <row r="159" spans="1:65" s="22" customFormat="1" ht="24.25" customHeight="1" x14ac:dyDescent="0.2">
      <c r="A159" s="18"/>
      <c r="B159" s="19"/>
      <c r="C159" s="140">
        <v>13</v>
      </c>
      <c r="D159" s="140" t="s">
        <v>123</v>
      </c>
      <c r="E159" s="141" t="s">
        <v>168</v>
      </c>
      <c r="F159" s="142" t="s">
        <v>169</v>
      </c>
      <c r="G159" s="143" t="s">
        <v>131</v>
      </c>
      <c r="H159" s="144">
        <v>353</v>
      </c>
      <c r="I159" s="4">
        <v>0</v>
      </c>
      <c r="J159" s="145">
        <f>ROUND(I159*H159,0)</f>
        <v>0</v>
      </c>
      <c r="K159" s="142" t="s">
        <v>125</v>
      </c>
      <c r="L159" s="19"/>
      <c r="M159" s="146" t="s">
        <v>1</v>
      </c>
      <c r="N159" s="147" t="s">
        <v>38</v>
      </c>
      <c r="O159" s="148">
        <v>0.27300000000000002</v>
      </c>
      <c r="P159" s="148">
        <f>O159*H159</f>
        <v>96.369000000000014</v>
      </c>
      <c r="Q159" s="148">
        <v>0</v>
      </c>
      <c r="R159" s="148">
        <f>Q159*H159</f>
        <v>0</v>
      </c>
      <c r="S159" s="148">
        <v>0</v>
      </c>
      <c r="T159" s="149">
        <f>S159*H159</f>
        <v>0</v>
      </c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R159" s="150" t="s">
        <v>126</v>
      </c>
      <c r="AT159" s="150" t="s">
        <v>123</v>
      </c>
      <c r="AU159" s="150" t="s">
        <v>82</v>
      </c>
      <c r="AY159" s="7" t="s">
        <v>120</v>
      </c>
      <c r="BE159" s="151">
        <f>IF(N159="základní",J159,0)</f>
        <v>0</v>
      </c>
      <c r="BF159" s="151">
        <f>IF(N159="snížená",J159,0)</f>
        <v>0</v>
      </c>
      <c r="BG159" s="151">
        <f>IF(N159="zákl. přenesená",J159,0)</f>
        <v>0</v>
      </c>
      <c r="BH159" s="151">
        <f>IF(N159="sníž. přenesená",J159,0)</f>
        <v>0</v>
      </c>
      <c r="BI159" s="151">
        <f>IF(N159="nulová",J159,0)</f>
        <v>0</v>
      </c>
      <c r="BJ159" s="7" t="s">
        <v>8</v>
      </c>
      <c r="BK159" s="151">
        <f>ROUND(I159*H159,0)</f>
        <v>0</v>
      </c>
      <c r="BL159" s="7" t="s">
        <v>126</v>
      </c>
      <c r="BM159" s="150" t="s">
        <v>170</v>
      </c>
    </row>
    <row r="160" spans="1:65" s="152" customFormat="1" x14ac:dyDescent="0.2">
      <c r="B160" s="153"/>
      <c r="C160" s="154"/>
      <c r="D160" s="155" t="s">
        <v>128</v>
      </c>
      <c r="E160" s="156" t="s">
        <v>1</v>
      </c>
      <c r="F160" s="164" t="s">
        <v>167</v>
      </c>
      <c r="G160" s="154"/>
      <c r="H160" s="158">
        <v>353</v>
      </c>
      <c r="I160" s="154"/>
      <c r="J160" s="154"/>
      <c r="K160" s="154"/>
      <c r="L160" s="153"/>
      <c r="M160" s="160"/>
      <c r="N160" s="161"/>
      <c r="O160" s="161"/>
      <c r="P160" s="161"/>
      <c r="Q160" s="161"/>
      <c r="R160" s="161"/>
      <c r="S160" s="161"/>
      <c r="T160" s="162"/>
      <c r="AT160" s="163" t="s">
        <v>128</v>
      </c>
      <c r="AU160" s="163" t="s">
        <v>82</v>
      </c>
      <c r="AV160" s="152" t="s">
        <v>82</v>
      </c>
      <c r="AW160" s="152" t="s">
        <v>29</v>
      </c>
      <c r="AX160" s="152" t="s">
        <v>8</v>
      </c>
      <c r="AY160" s="163" t="s">
        <v>120</v>
      </c>
    </row>
    <row r="161" spans="1:65" s="127" customFormat="1" ht="22.9" customHeight="1" x14ac:dyDescent="0.25">
      <c r="B161" s="128"/>
      <c r="C161" s="175"/>
      <c r="D161" s="176" t="s">
        <v>72</v>
      </c>
      <c r="E161" s="177" t="s">
        <v>171</v>
      </c>
      <c r="F161" s="177" t="s">
        <v>172</v>
      </c>
      <c r="G161" s="175"/>
      <c r="H161" s="175"/>
      <c r="I161" s="175"/>
      <c r="J161" s="178">
        <f>BK161</f>
        <v>0</v>
      </c>
      <c r="K161" s="175"/>
      <c r="L161" s="128"/>
      <c r="M161" s="132"/>
      <c r="N161" s="133"/>
      <c r="O161" s="133"/>
      <c r="P161" s="134">
        <f>SUM(P162:P166)</f>
        <v>21.991871</v>
      </c>
      <c r="Q161" s="133"/>
      <c r="R161" s="134">
        <f>SUM(R162:R166)</f>
        <v>0</v>
      </c>
      <c r="S161" s="133"/>
      <c r="T161" s="135">
        <f>SUM(T162:T166)</f>
        <v>0</v>
      </c>
      <c r="AR161" s="129" t="s">
        <v>8</v>
      </c>
      <c r="AT161" s="136" t="s">
        <v>72</v>
      </c>
      <c r="AU161" s="136" t="s">
        <v>8</v>
      </c>
      <c r="AY161" s="129" t="s">
        <v>120</v>
      </c>
      <c r="BK161" s="137">
        <f>SUM(BK162:BK166)</f>
        <v>0</v>
      </c>
    </row>
    <row r="162" spans="1:65" s="22" customFormat="1" ht="21.75" customHeight="1" x14ac:dyDescent="0.2">
      <c r="A162" s="18"/>
      <c r="B162" s="19"/>
      <c r="C162" s="140">
        <v>14</v>
      </c>
      <c r="D162" s="140" t="s">
        <v>123</v>
      </c>
      <c r="E162" s="141" t="s">
        <v>173</v>
      </c>
      <c r="F162" s="142" t="s">
        <v>174</v>
      </c>
      <c r="G162" s="143" t="s">
        <v>175</v>
      </c>
      <c r="H162" s="144">
        <v>36.350200000000001</v>
      </c>
      <c r="I162" s="4">
        <v>0</v>
      </c>
      <c r="J162" s="145">
        <f>ROUND(I162*H162,0)</f>
        <v>0</v>
      </c>
      <c r="K162" s="142" t="s">
        <v>125</v>
      </c>
      <c r="L162" s="19"/>
      <c r="M162" s="146" t="s">
        <v>1</v>
      </c>
      <c r="N162" s="147" t="s">
        <v>38</v>
      </c>
      <c r="O162" s="148">
        <v>0.115</v>
      </c>
      <c r="P162" s="148">
        <f>O162*H162</f>
        <v>4.1802730000000006</v>
      </c>
      <c r="Q162" s="148">
        <v>0</v>
      </c>
      <c r="R162" s="148">
        <f>Q162*H162</f>
        <v>0</v>
      </c>
      <c r="S162" s="148">
        <v>0</v>
      </c>
      <c r="T162" s="149">
        <f>S162*H162</f>
        <v>0</v>
      </c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R162" s="150" t="s">
        <v>126</v>
      </c>
      <c r="AT162" s="150" t="s">
        <v>123</v>
      </c>
      <c r="AU162" s="150" t="s">
        <v>82</v>
      </c>
      <c r="AY162" s="7" t="s">
        <v>120</v>
      </c>
      <c r="BE162" s="151">
        <f>IF(N162="základní",J162,0)</f>
        <v>0</v>
      </c>
      <c r="BF162" s="151">
        <f>IF(N162="snížená",J162,0)</f>
        <v>0</v>
      </c>
      <c r="BG162" s="151">
        <f>IF(N162="zákl. přenesená",J162,0)</f>
        <v>0</v>
      </c>
      <c r="BH162" s="151">
        <f>IF(N162="sníž. přenesená",J162,0)</f>
        <v>0</v>
      </c>
      <c r="BI162" s="151">
        <f>IF(N162="nulová",J162,0)</f>
        <v>0</v>
      </c>
      <c r="BJ162" s="7" t="s">
        <v>8</v>
      </c>
      <c r="BK162" s="151">
        <f>ROUND(I162*H162,0)</f>
        <v>0</v>
      </c>
      <c r="BL162" s="7" t="s">
        <v>126</v>
      </c>
      <c r="BM162" s="150" t="s">
        <v>176</v>
      </c>
    </row>
    <row r="163" spans="1:65" s="22" customFormat="1" ht="24.25" customHeight="1" x14ac:dyDescent="0.2">
      <c r="A163" s="18"/>
      <c r="B163" s="19"/>
      <c r="C163" s="140">
        <v>15</v>
      </c>
      <c r="D163" s="140" t="s">
        <v>123</v>
      </c>
      <c r="E163" s="141" t="s">
        <v>178</v>
      </c>
      <c r="F163" s="142" t="s">
        <v>179</v>
      </c>
      <c r="G163" s="143" t="s">
        <v>175</v>
      </c>
      <c r="H163" s="144">
        <v>1090.5060000000001</v>
      </c>
      <c r="I163" s="4">
        <v>0</v>
      </c>
      <c r="J163" s="145">
        <f>ROUND(I163*H163,0)</f>
        <v>0</v>
      </c>
      <c r="K163" s="142" t="s">
        <v>125</v>
      </c>
      <c r="L163" s="19"/>
      <c r="M163" s="146" t="s">
        <v>1</v>
      </c>
      <c r="N163" s="147" t="s">
        <v>38</v>
      </c>
      <c r="O163" s="148">
        <v>8.9999999999999993E-3</v>
      </c>
      <c r="P163" s="148">
        <f>O163*H163</f>
        <v>9.8145539999999993</v>
      </c>
      <c r="Q163" s="148">
        <v>0</v>
      </c>
      <c r="R163" s="148">
        <f>Q163*H163</f>
        <v>0</v>
      </c>
      <c r="S163" s="148">
        <v>0</v>
      </c>
      <c r="T163" s="149">
        <f>S163*H163</f>
        <v>0</v>
      </c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R163" s="150" t="s">
        <v>126</v>
      </c>
      <c r="AT163" s="150" t="s">
        <v>123</v>
      </c>
      <c r="AU163" s="150" t="s">
        <v>82</v>
      </c>
      <c r="AY163" s="7" t="s">
        <v>120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7" t="s">
        <v>8</v>
      </c>
      <c r="BK163" s="151">
        <f>ROUND(I163*H163,0)</f>
        <v>0</v>
      </c>
      <c r="BL163" s="7" t="s">
        <v>126</v>
      </c>
      <c r="BM163" s="150" t="s">
        <v>180</v>
      </c>
    </row>
    <row r="164" spans="1:65" s="152" customFormat="1" x14ac:dyDescent="0.2">
      <c r="B164" s="153"/>
      <c r="C164" s="154"/>
      <c r="D164" s="155" t="s">
        <v>128</v>
      </c>
      <c r="E164" s="154"/>
      <c r="F164" s="164" t="s">
        <v>344</v>
      </c>
      <c r="G164" s="154"/>
      <c r="H164" s="158">
        <v>1090.5060000000001</v>
      </c>
      <c r="I164" s="154"/>
      <c r="J164" s="154"/>
      <c r="K164" s="154"/>
      <c r="L164" s="153"/>
      <c r="M164" s="160"/>
      <c r="N164" s="161"/>
      <c r="O164" s="161"/>
      <c r="P164" s="161"/>
      <c r="Q164" s="161"/>
      <c r="R164" s="161"/>
      <c r="S164" s="161"/>
      <c r="T164" s="162"/>
      <c r="AT164" s="163" t="s">
        <v>128</v>
      </c>
      <c r="AU164" s="163" t="s">
        <v>82</v>
      </c>
      <c r="AV164" s="152" t="s">
        <v>82</v>
      </c>
      <c r="AW164" s="152" t="s">
        <v>3</v>
      </c>
      <c r="AX164" s="152" t="s">
        <v>8</v>
      </c>
      <c r="AY164" s="163" t="s">
        <v>120</v>
      </c>
    </row>
    <row r="165" spans="1:65" s="22" customFormat="1" ht="24.25" customHeight="1" x14ac:dyDescent="0.2">
      <c r="A165" s="18"/>
      <c r="B165" s="19"/>
      <c r="C165" s="140">
        <v>16</v>
      </c>
      <c r="D165" s="140" t="s">
        <v>123</v>
      </c>
      <c r="E165" s="141" t="s">
        <v>181</v>
      </c>
      <c r="F165" s="142" t="s">
        <v>182</v>
      </c>
      <c r="G165" s="143" t="s">
        <v>175</v>
      </c>
      <c r="H165" s="144">
        <v>36.350200000000001</v>
      </c>
      <c r="I165" s="4">
        <v>0</v>
      </c>
      <c r="J165" s="145">
        <f>ROUND(I165*H165,0)</f>
        <v>0</v>
      </c>
      <c r="K165" s="142" t="s">
        <v>125</v>
      </c>
      <c r="L165" s="19"/>
      <c r="M165" s="146" t="s">
        <v>1</v>
      </c>
      <c r="N165" s="147" t="s">
        <v>38</v>
      </c>
      <c r="O165" s="148">
        <v>0.22</v>
      </c>
      <c r="P165" s="148">
        <f>O165*H165</f>
        <v>7.9970439999999998</v>
      </c>
      <c r="Q165" s="148">
        <v>0</v>
      </c>
      <c r="R165" s="148">
        <f>Q165*H165</f>
        <v>0</v>
      </c>
      <c r="S165" s="148">
        <v>0</v>
      </c>
      <c r="T165" s="149">
        <f>S165*H165</f>
        <v>0</v>
      </c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R165" s="150" t="s">
        <v>126</v>
      </c>
      <c r="AT165" s="150" t="s">
        <v>123</v>
      </c>
      <c r="AU165" s="150" t="s">
        <v>82</v>
      </c>
      <c r="AY165" s="7" t="s">
        <v>120</v>
      </c>
      <c r="BE165" s="151">
        <f>IF(N165="základní",J165,0)</f>
        <v>0</v>
      </c>
      <c r="BF165" s="151">
        <f>IF(N165="snížená",J165,0)</f>
        <v>0</v>
      </c>
      <c r="BG165" s="151">
        <f>IF(N165="zákl. přenesená",J165,0)</f>
        <v>0</v>
      </c>
      <c r="BH165" s="151">
        <f>IF(N165="sníž. přenesená",J165,0)</f>
        <v>0</v>
      </c>
      <c r="BI165" s="151">
        <f>IF(N165="nulová",J165,0)</f>
        <v>0</v>
      </c>
      <c r="BJ165" s="7" t="s">
        <v>8</v>
      </c>
      <c r="BK165" s="151">
        <f>ROUND(I165*H165,0)</f>
        <v>0</v>
      </c>
      <c r="BL165" s="7" t="s">
        <v>126</v>
      </c>
      <c r="BM165" s="150" t="s">
        <v>183</v>
      </c>
    </row>
    <row r="166" spans="1:65" s="22" customFormat="1" ht="31.5" customHeight="1" x14ac:dyDescent="0.2">
      <c r="A166" s="18"/>
      <c r="B166" s="19"/>
      <c r="C166" s="140">
        <v>17</v>
      </c>
      <c r="D166" s="140" t="s">
        <v>123</v>
      </c>
      <c r="E166" s="141" t="s">
        <v>347</v>
      </c>
      <c r="F166" s="142" t="s">
        <v>346</v>
      </c>
      <c r="G166" s="143" t="s">
        <v>175</v>
      </c>
      <c r="H166" s="144">
        <v>36.350200000000001</v>
      </c>
      <c r="I166" s="4">
        <v>0</v>
      </c>
      <c r="J166" s="145">
        <f>ROUND(I166*H166,0)</f>
        <v>0</v>
      </c>
      <c r="K166" s="142" t="s">
        <v>125</v>
      </c>
      <c r="L166" s="179"/>
      <c r="M166" s="146" t="s">
        <v>1</v>
      </c>
      <c r="N166" s="147" t="s">
        <v>38</v>
      </c>
      <c r="O166" s="148">
        <v>0</v>
      </c>
      <c r="P166" s="148">
        <f>O166*H166</f>
        <v>0</v>
      </c>
      <c r="Q166" s="148">
        <v>0</v>
      </c>
      <c r="R166" s="148">
        <f>Q166*H166</f>
        <v>0</v>
      </c>
      <c r="S166" s="148">
        <v>0</v>
      </c>
      <c r="T166" s="149">
        <f>S166*H166</f>
        <v>0</v>
      </c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R166" s="150" t="s">
        <v>126</v>
      </c>
      <c r="AT166" s="150" t="s">
        <v>123</v>
      </c>
      <c r="AU166" s="150" t="s">
        <v>82</v>
      </c>
      <c r="AY166" s="7" t="s">
        <v>120</v>
      </c>
      <c r="BE166" s="151">
        <f>IF(N166="základní",J166,0)</f>
        <v>0</v>
      </c>
      <c r="BF166" s="151">
        <f>IF(N166="snížená",J166,0)</f>
        <v>0</v>
      </c>
      <c r="BG166" s="151">
        <f>IF(N166="zákl. přenesená",J166,0)</f>
        <v>0</v>
      </c>
      <c r="BH166" s="151">
        <f>IF(N166="sníž. přenesená",J166,0)</f>
        <v>0</v>
      </c>
      <c r="BI166" s="151">
        <f>IF(N166="nulová",J166,0)</f>
        <v>0</v>
      </c>
      <c r="BJ166" s="7" t="s">
        <v>8</v>
      </c>
      <c r="BK166" s="151">
        <f>ROUND(I166*H166,0)</f>
        <v>0</v>
      </c>
      <c r="BL166" s="7" t="s">
        <v>126</v>
      </c>
      <c r="BM166" s="150" t="s">
        <v>184</v>
      </c>
    </row>
    <row r="167" spans="1:65" s="127" customFormat="1" ht="22.9" customHeight="1" x14ac:dyDescent="0.25">
      <c r="B167" s="128"/>
      <c r="C167" s="175"/>
      <c r="D167" s="176" t="s">
        <v>72</v>
      </c>
      <c r="E167" s="177" t="s">
        <v>185</v>
      </c>
      <c r="F167" s="177" t="s">
        <v>186</v>
      </c>
      <c r="G167" s="175"/>
      <c r="H167" s="175"/>
      <c r="I167" s="175"/>
      <c r="J167" s="178">
        <f>BK167</f>
        <v>0</v>
      </c>
      <c r="K167" s="175"/>
      <c r="L167" s="128"/>
      <c r="M167" s="132"/>
      <c r="N167" s="133"/>
      <c r="O167" s="133"/>
      <c r="P167" s="134">
        <f>P168</f>
        <v>0.31062400000000001</v>
      </c>
      <c r="Q167" s="133"/>
      <c r="R167" s="134">
        <f>R168</f>
        <v>0</v>
      </c>
      <c r="S167" s="133"/>
      <c r="T167" s="135">
        <f>T168</f>
        <v>0</v>
      </c>
      <c r="AR167" s="129" t="s">
        <v>8</v>
      </c>
      <c r="AT167" s="136" t="s">
        <v>72</v>
      </c>
      <c r="AU167" s="136" t="s">
        <v>8</v>
      </c>
      <c r="AY167" s="129" t="s">
        <v>120</v>
      </c>
      <c r="BK167" s="137">
        <f>BK168</f>
        <v>0</v>
      </c>
    </row>
    <row r="168" spans="1:65" s="22" customFormat="1" ht="24.25" customHeight="1" x14ac:dyDescent="0.2">
      <c r="A168" s="18"/>
      <c r="B168" s="19"/>
      <c r="C168" s="140">
        <v>18</v>
      </c>
      <c r="D168" s="140" t="s">
        <v>123</v>
      </c>
      <c r="E168" s="141" t="s">
        <v>187</v>
      </c>
      <c r="F168" s="142" t="s">
        <v>188</v>
      </c>
      <c r="G168" s="143" t="s">
        <v>175</v>
      </c>
      <c r="H168" s="144">
        <v>0.27200000000000002</v>
      </c>
      <c r="I168" s="4">
        <v>0</v>
      </c>
      <c r="J168" s="145">
        <f>ROUND(I168*H168,0)</f>
        <v>0</v>
      </c>
      <c r="K168" s="142" t="s">
        <v>125</v>
      </c>
      <c r="L168" s="19"/>
      <c r="M168" s="146" t="s">
        <v>1</v>
      </c>
      <c r="N168" s="147" t="s">
        <v>38</v>
      </c>
      <c r="O168" s="148">
        <v>1.1419999999999999</v>
      </c>
      <c r="P168" s="148">
        <f>O168*H168</f>
        <v>0.31062400000000001</v>
      </c>
      <c r="Q168" s="148">
        <v>0</v>
      </c>
      <c r="R168" s="148">
        <f>Q168*H168</f>
        <v>0</v>
      </c>
      <c r="S168" s="148">
        <v>0</v>
      </c>
      <c r="T168" s="149">
        <f>S168*H168</f>
        <v>0</v>
      </c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R168" s="150" t="s">
        <v>126</v>
      </c>
      <c r="AT168" s="150" t="s">
        <v>123</v>
      </c>
      <c r="AU168" s="150" t="s">
        <v>82</v>
      </c>
      <c r="AY168" s="7" t="s">
        <v>120</v>
      </c>
      <c r="BE168" s="151">
        <f>IF(N168="základní",J168,0)</f>
        <v>0</v>
      </c>
      <c r="BF168" s="151">
        <f>IF(N168="snížená",J168,0)</f>
        <v>0</v>
      </c>
      <c r="BG168" s="151">
        <f>IF(N168="zákl. přenesená",J168,0)</f>
        <v>0</v>
      </c>
      <c r="BH168" s="151">
        <f>IF(N168="sníž. přenesená",J168,0)</f>
        <v>0</v>
      </c>
      <c r="BI168" s="151">
        <f>IF(N168="nulová",J168,0)</f>
        <v>0</v>
      </c>
      <c r="BJ168" s="7" t="s">
        <v>8</v>
      </c>
      <c r="BK168" s="151">
        <f>ROUND(I168*H168,0)</f>
        <v>0</v>
      </c>
      <c r="BL168" s="7" t="s">
        <v>126</v>
      </c>
      <c r="BM168" s="150" t="s">
        <v>189</v>
      </c>
    </row>
    <row r="169" spans="1:65" s="127" customFormat="1" ht="25.9" customHeight="1" x14ac:dyDescent="0.35">
      <c r="B169" s="128"/>
      <c r="C169" s="175"/>
      <c r="D169" s="176" t="s">
        <v>72</v>
      </c>
      <c r="E169" s="180" t="s">
        <v>190</v>
      </c>
      <c r="F169" s="180" t="s">
        <v>191</v>
      </c>
      <c r="G169" s="175"/>
      <c r="H169" s="175"/>
      <c r="I169" s="175"/>
      <c r="J169" s="181">
        <f>BK169</f>
        <v>0</v>
      </c>
      <c r="K169" s="175"/>
      <c r="L169" s="128"/>
      <c r="M169" s="132"/>
      <c r="N169" s="133"/>
      <c r="O169" s="133"/>
      <c r="P169" s="134">
        <f>P170+P188+P191+P211+P222</f>
        <v>1094.3676780000001</v>
      </c>
      <c r="Q169" s="133"/>
      <c r="R169" s="134">
        <f>R170+R188+R191+R211+R222</f>
        <v>18.733250588760001</v>
      </c>
      <c r="S169" s="133"/>
      <c r="T169" s="135">
        <f>T170+T188+T191+T211+T222</f>
        <v>1.4032</v>
      </c>
      <c r="AR169" s="129" t="s">
        <v>82</v>
      </c>
      <c r="AT169" s="136" t="s">
        <v>72</v>
      </c>
      <c r="AU169" s="136" t="s">
        <v>73</v>
      </c>
      <c r="AY169" s="129" t="s">
        <v>120</v>
      </c>
      <c r="BK169" s="137">
        <f>BK170+BK188+BK191+BK211+BK222</f>
        <v>0</v>
      </c>
    </row>
    <row r="170" spans="1:65" s="127" customFormat="1" ht="22.9" customHeight="1" x14ac:dyDescent="0.25">
      <c r="B170" s="128"/>
      <c r="C170" s="175"/>
      <c r="D170" s="176" t="s">
        <v>72</v>
      </c>
      <c r="E170" s="177" t="s">
        <v>192</v>
      </c>
      <c r="F170" s="177" t="s">
        <v>193</v>
      </c>
      <c r="G170" s="175"/>
      <c r="H170" s="175"/>
      <c r="I170" s="175"/>
      <c r="J170" s="178">
        <f>BK170</f>
        <v>0</v>
      </c>
      <c r="K170" s="175"/>
      <c r="L170" s="128"/>
      <c r="M170" s="132"/>
      <c r="N170" s="133"/>
      <c r="O170" s="133"/>
      <c r="P170" s="134">
        <f>SUM(P171:P187)</f>
        <v>22.739356000000001</v>
      </c>
      <c r="Q170" s="133"/>
      <c r="R170" s="134">
        <f>SUM(R171:R187)</f>
        <v>5.2604999999999992E-2</v>
      </c>
      <c r="S170" s="133"/>
      <c r="T170" s="135">
        <f>SUM(T171:T187)</f>
        <v>0</v>
      </c>
      <c r="AR170" s="129" t="s">
        <v>82</v>
      </c>
      <c r="AT170" s="136" t="s">
        <v>72</v>
      </c>
      <c r="AU170" s="136" t="s">
        <v>8</v>
      </c>
      <c r="AY170" s="129" t="s">
        <v>120</v>
      </c>
      <c r="BK170" s="137">
        <f>SUM(BK171:BK187)</f>
        <v>0</v>
      </c>
    </row>
    <row r="171" spans="1:65" s="22" customFormat="1" ht="16.5" customHeight="1" x14ac:dyDescent="0.2">
      <c r="A171" s="18"/>
      <c r="B171" s="19"/>
      <c r="C171" s="140">
        <v>19</v>
      </c>
      <c r="D171" s="140" t="s">
        <v>123</v>
      </c>
      <c r="E171" s="141" t="s">
        <v>194</v>
      </c>
      <c r="F171" s="142" t="s">
        <v>195</v>
      </c>
      <c r="G171" s="143" t="s">
        <v>124</v>
      </c>
      <c r="H171" s="144">
        <v>314</v>
      </c>
      <c r="I171" s="4">
        <v>0</v>
      </c>
      <c r="J171" s="145">
        <f>ROUND(I171*H171,0)</f>
        <v>0</v>
      </c>
      <c r="K171" s="142" t="s">
        <v>125</v>
      </c>
      <c r="L171" s="19"/>
      <c r="M171" s="146" t="s">
        <v>1</v>
      </c>
      <c r="N171" s="147" t="s">
        <v>38</v>
      </c>
      <c r="O171" s="148">
        <v>5.5E-2</v>
      </c>
      <c r="P171" s="148">
        <f>O171*H171</f>
        <v>17.27</v>
      </c>
      <c r="Q171" s="148">
        <v>0</v>
      </c>
      <c r="R171" s="148">
        <f>Q171*H171</f>
        <v>0</v>
      </c>
      <c r="S171" s="148">
        <v>0</v>
      </c>
      <c r="T171" s="149">
        <f>S171*H171</f>
        <v>0</v>
      </c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R171" s="150" t="s">
        <v>177</v>
      </c>
      <c r="AT171" s="150" t="s">
        <v>123</v>
      </c>
      <c r="AU171" s="150" t="s">
        <v>82</v>
      </c>
      <c r="AY171" s="7" t="s">
        <v>120</v>
      </c>
      <c r="BE171" s="151">
        <f>IF(N171="základní",J171,0)</f>
        <v>0</v>
      </c>
      <c r="BF171" s="151">
        <f>IF(N171="snížená",J171,0)</f>
        <v>0</v>
      </c>
      <c r="BG171" s="151">
        <f>IF(N171="zákl. přenesená",J171,0)</f>
        <v>0</v>
      </c>
      <c r="BH171" s="151">
        <f>IF(N171="sníž. přenesená",J171,0)</f>
        <v>0</v>
      </c>
      <c r="BI171" s="151">
        <f>IF(N171="nulová",J171,0)</f>
        <v>0</v>
      </c>
      <c r="BJ171" s="7" t="s">
        <v>8</v>
      </c>
      <c r="BK171" s="151">
        <f>ROUND(I171*H171,0)</f>
        <v>0</v>
      </c>
      <c r="BL171" s="7" t="s">
        <v>177</v>
      </c>
      <c r="BM171" s="150" t="s">
        <v>196</v>
      </c>
    </row>
    <row r="172" spans="1:65" s="152" customFormat="1" x14ac:dyDescent="0.2">
      <c r="B172" s="153"/>
      <c r="C172" s="154"/>
      <c r="D172" s="155" t="s">
        <v>128</v>
      </c>
      <c r="E172" s="156" t="s">
        <v>1</v>
      </c>
      <c r="F172" s="164" t="s">
        <v>197</v>
      </c>
      <c r="G172" s="154"/>
      <c r="H172" s="158">
        <v>96</v>
      </c>
      <c r="I172" s="154"/>
      <c r="J172" s="154"/>
      <c r="K172" s="154"/>
      <c r="L172" s="153"/>
      <c r="M172" s="160"/>
      <c r="N172" s="161"/>
      <c r="O172" s="161"/>
      <c r="P172" s="161"/>
      <c r="Q172" s="161"/>
      <c r="R172" s="161"/>
      <c r="S172" s="161"/>
      <c r="T172" s="162"/>
      <c r="AT172" s="163" t="s">
        <v>128</v>
      </c>
      <c r="AU172" s="163" t="s">
        <v>82</v>
      </c>
      <c r="AV172" s="152" t="s">
        <v>82</v>
      </c>
      <c r="AW172" s="152" t="s">
        <v>29</v>
      </c>
      <c r="AX172" s="152" t="s">
        <v>73</v>
      </c>
      <c r="AY172" s="163" t="s">
        <v>120</v>
      </c>
    </row>
    <row r="173" spans="1:65" s="152" customFormat="1" x14ac:dyDescent="0.2">
      <c r="B173" s="153"/>
      <c r="C173" s="154"/>
      <c r="D173" s="155" t="s">
        <v>128</v>
      </c>
      <c r="E173" s="156" t="s">
        <v>1</v>
      </c>
      <c r="F173" s="164" t="s">
        <v>198</v>
      </c>
      <c r="G173" s="154"/>
      <c r="H173" s="158">
        <v>218</v>
      </c>
      <c r="I173" s="154"/>
      <c r="J173" s="154"/>
      <c r="K173" s="154"/>
      <c r="L173" s="153"/>
      <c r="M173" s="160"/>
      <c r="N173" s="161"/>
      <c r="O173" s="161"/>
      <c r="P173" s="161"/>
      <c r="Q173" s="161"/>
      <c r="R173" s="161"/>
      <c r="S173" s="161"/>
      <c r="T173" s="162"/>
      <c r="AT173" s="163" t="s">
        <v>128</v>
      </c>
      <c r="AU173" s="163" t="s">
        <v>82</v>
      </c>
      <c r="AV173" s="152" t="s">
        <v>82</v>
      </c>
      <c r="AW173" s="152" t="s">
        <v>29</v>
      </c>
      <c r="AX173" s="152" t="s">
        <v>73</v>
      </c>
      <c r="AY173" s="163" t="s">
        <v>120</v>
      </c>
    </row>
    <row r="174" spans="1:65" s="165" customFormat="1" x14ac:dyDescent="0.2">
      <c r="B174" s="166"/>
      <c r="C174" s="167"/>
      <c r="D174" s="155" t="s">
        <v>128</v>
      </c>
      <c r="E174" s="168" t="s">
        <v>1</v>
      </c>
      <c r="F174" s="169" t="s">
        <v>138</v>
      </c>
      <c r="G174" s="167"/>
      <c r="H174" s="170">
        <v>314</v>
      </c>
      <c r="I174" s="167"/>
      <c r="J174" s="167"/>
      <c r="K174" s="167"/>
      <c r="L174" s="166"/>
      <c r="M174" s="171"/>
      <c r="N174" s="172"/>
      <c r="O174" s="172"/>
      <c r="P174" s="172"/>
      <c r="Q174" s="172"/>
      <c r="R174" s="172"/>
      <c r="S174" s="172"/>
      <c r="T174" s="173"/>
      <c r="AT174" s="174" t="s">
        <v>128</v>
      </c>
      <c r="AU174" s="174" t="s">
        <v>82</v>
      </c>
      <c r="AV174" s="165" t="s">
        <v>130</v>
      </c>
      <c r="AW174" s="165" t="s">
        <v>29</v>
      </c>
      <c r="AX174" s="165" t="s">
        <v>8</v>
      </c>
      <c r="AY174" s="174" t="s">
        <v>120</v>
      </c>
    </row>
    <row r="175" spans="1:65" s="22" customFormat="1" ht="16.5" customHeight="1" x14ac:dyDescent="0.2">
      <c r="A175" s="18"/>
      <c r="B175" s="19"/>
      <c r="C175" s="182">
        <v>20</v>
      </c>
      <c r="D175" s="182" t="s">
        <v>199</v>
      </c>
      <c r="E175" s="183" t="s">
        <v>200</v>
      </c>
      <c r="F175" s="184" t="s">
        <v>201</v>
      </c>
      <c r="G175" s="185" t="s">
        <v>202</v>
      </c>
      <c r="H175" s="186">
        <v>14.4</v>
      </c>
      <c r="I175" s="5">
        <v>0</v>
      </c>
      <c r="J175" s="187">
        <f>ROUND(I175*H175,0)</f>
        <v>0</v>
      </c>
      <c r="K175" s="184" t="s">
        <v>1</v>
      </c>
      <c r="L175" s="188"/>
      <c r="M175" s="189" t="s">
        <v>1</v>
      </c>
      <c r="N175" s="190" t="s">
        <v>38</v>
      </c>
      <c r="O175" s="148">
        <v>0</v>
      </c>
      <c r="P175" s="148">
        <f>O175*H175</f>
        <v>0</v>
      </c>
      <c r="Q175" s="148">
        <v>4.6000000000000001E-4</v>
      </c>
      <c r="R175" s="148">
        <f>Q175*H175</f>
        <v>6.6240000000000005E-3</v>
      </c>
      <c r="S175" s="148">
        <v>0</v>
      </c>
      <c r="T175" s="149">
        <f>S175*H175</f>
        <v>0</v>
      </c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R175" s="150" t="s">
        <v>203</v>
      </c>
      <c r="AT175" s="150" t="s">
        <v>199</v>
      </c>
      <c r="AU175" s="150" t="s">
        <v>82</v>
      </c>
      <c r="AY175" s="7" t="s">
        <v>120</v>
      </c>
      <c r="BE175" s="151">
        <f>IF(N175="základní",J175,0)</f>
        <v>0</v>
      </c>
      <c r="BF175" s="151">
        <f>IF(N175="snížená",J175,0)</f>
        <v>0</v>
      </c>
      <c r="BG175" s="151">
        <f>IF(N175="zákl. přenesená",J175,0)</f>
        <v>0</v>
      </c>
      <c r="BH175" s="151">
        <f>IF(N175="sníž. přenesená",J175,0)</f>
        <v>0</v>
      </c>
      <c r="BI175" s="151">
        <f>IF(N175="nulová",J175,0)</f>
        <v>0</v>
      </c>
      <c r="BJ175" s="7" t="s">
        <v>8</v>
      </c>
      <c r="BK175" s="151">
        <f>ROUND(I175*H175,0)</f>
        <v>0</v>
      </c>
      <c r="BL175" s="7" t="s">
        <v>177</v>
      </c>
      <c r="BM175" s="150" t="s">
        <v>204</v>
      </c>
    </row>
    <row r="176" spans="1:65" s="152" customFormat="1" x14ac:dyDescent="0.2">
      <c r="B176" s="153"/>
      <c r="C176" s="154"/>
      <c r="D176" s="155" t="s">
        <v>128</v>
      </c>
      <c r="E176" s="156" t="s">
        <v>1</v>
      </c>
      <c r="F176" s="164" t="s">
        <v>205</v>
      </c>
      <c r="G176" s="154"/>
      <c r="H176" s="158">
        <v>14.4</v>
      </c>
      <c r="I176" s="154"/>
      <c r="J176" s="154"/>
      <c r="K176" s="154"/>
      <c r="L176" s="153"/>
      <c r="M176" s="160"/>
      <c r="N176" s="161"/>
      <c r="O176" s="161"/>
      <c r="P176" s="161"/>
      <c r="Q176" s="161"/>
      <c r="R176" s="161"/>
      <c r="S176" s="161"/>
      <c r="T176" s="162"/>
      <c r="AT176" s="163" t="s">
        <v>128</v>
      </c>
      <c r="AU176" s="163" t="s">
        <v>82</v>
      </c>
      <c r="AV176" s="152" t="s">
        <v>82</v>
      </c>
      <c r="AW176" s="152" t="s">
        <v>29</v>
      </c>
      <c r="AX176" s="152" t="s">
        <v>8</v>
      </c>
      <c r="AY176" s="163" t="s">
        <v>120</v>
      </c>
    </row>
    <row r="177" spans="1:65" s="22" customFormat="1" ht="16.5" customHeight="1" x14ac:dyDescent="0.2">
      <c r="A177" s="18"/>
      <c r="B177" s="19"/>
      <c r="C177" s="182">
        <v>21</v>
      </c>
      <c r="D177" s="182" t="s">
        <v>199</v>
      </c>
      <c r="E177" s="183" t="s">
        <v>206</v>
      </c>
      <c r="F177" s="184" t="s">
        <v>207</v>
      </c>
      <c r="G177" s="185" t="s">
        <v>202</v>
      </c>
      <c r="H177" s="186">
        <v>32.700000000000003</v>
      </c>
      <c r="I177" s="5">
        <v>0</v>
      </c>
      <c r="J177" s="187">
        <f>ROUND(I177*H177,0)</f>
        <v>0</v>
      </c>
      <c r="K177" s="184" t="s">
        <v>1</v>
      </c>
      <c r="L177" s="188"/>
      <c r="M177" s="189" t="s">
        <v>1</v>
      </c>
      <c r="N177" s="190" t="s">
        <v>38</v>
      </c>
      <c r="O177" s="148">
        <v>0</v>
      </c>
      <c r="P177" s="148">
        <f>O177*H177</f>
        <v>0</v>
      </c>
      <c r="Q177" s="148">
        <v>7.7999999999999999E-4</v>
      </c>
      <c r="R177" s="148">
        <f>Q177*H177</f>
        <v>2.5506000000000001E-2</v>
      </c>
      <c r="S177" s="148">
        <v>0</v>
      </c>
      <c r="T177" s="149">
        <f>S177*H177</f>
        <v>0</v>
      </c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R177" s="150" t="s">
        <v>203</v>
      </c>
      <c r="AT177" s="150" t="s">
        <v>199</v>
      </c>
      <c r="AU177" s="150" t="s">
        <v>82</v>
      </c>
      <c r="AY177" s="7" t="s">
        <v>120</v>
      </c>
      <c r="BE177" s="151">
        <f>IF(N177="základní",J177,0)</f>
        <v>0</v>
      </c>
      <c r="BF177" s="151">
        <f>IF(N177="snížená",J177,0)</f>
        <v>0</v>
      </c>
      <c r="BG177" s="151">
        <f>IF(N177="zákl. přenesená",J177,0)</f>
        <v>0</v>
      </c>
      <c r="BH177" s="151">
        <f>IF(N177="sníž. přenesená",J177,0)</f>
        <v>0</v>
      </c>
      <c r="BI177" s="151">
        <f>IF(N177="nulová",J177,0)</f>
        <v>0</v>
      </c>
      <c r="BJ177" s="7" t="s">
        <v>8</v>
      </c>
      <c r="BK177" s="151">
        <f>ROUND(I177*H177,0)</f>
        <v>0</v>
      </c>
      <c r="BL177" s="7" t="s">
        <v>177</v>
      </c>
      <c r="BM177" s="150" t="s">
        <v>208</v>
      </c>
    </row>
    <row r="178" spans="1:65" s="152" customFormat="1" x14ac:dyDescent="0.2">
      <c r="B178" s="153"/>
      <c r="C178" s="154"/>
      <c r="D178" s="155" t="s">
        <v>128</v>
      </c>
      <c r="E178" s="156" t="s">
        <v>1</v>
      </c>
      <c r="F178" s="164" t="s">
        <v>209</v>
      </c>
      <c r="G178" s="154"/>
      <c r="H178" s="158">
        <v>32.700000000000003</v>
      </c>
      <c r="I178" s="154"/>
      <c r="J178" s="154"/>
      <c r="K178" s="154"/>
      <c r="L178" s="153"/>
      <c r="M178" s="160"/>
      <c r="N178" s="161"/>
      <c r="O178" s="161"/>
      <c r="P178" s="161"/>
      <c r="Q178" s="161"/>
      <c r="R178" s="161"/>
      <c r="S178" s="161"/>
      <c r="T178" s="162"/>
      <c r="AT178" s="163" t="s">
        <v>128</v>
      </c>
      <c r="AU178" s="163" t="s">
        <v>82</v>
      </c>
      <c r="AV178" s="152" t="s">
        <v>82</v>
      </c>
      <c r="AW178" s="152" t="s">
        <v>29</v>
      </c>
      <c r="AX178" s="152" t="s">
        <v>8</v>
      </c>
      <c r="AY178" s="163" t="s">
        <v>120</v>
      </c>
    </row>
    <row r="179" spans="1:65" s="22" customFormat="1" ht="21.75" customHeight="1" x14ac:dyDescent="0.2">
      <c r="A179" s="18"/>
      <c r="B179" s="19"/>
      <c r="C179" s="140">
        <v>22</v>
      </c>
      <c r="D179" s="140" t="s">
        <v>123</v>
      </c>
      <c r="E179" s="141" t="s">
        <v>210</v>
      </c>
      <c r="F179" s="142" t="s">
        <v>211</v>
      </c>
      <c r="G179" s="143" t="s">
        <v>124</v>
      </c>
      <c r="H179" s="144">
        <v>55</v>
      </c>
      <c r="I179" s="4">
        <v>0</v>
      </c>
      <c r="J179" s="145">
        <f>ROUND(I179*H179,0)</f>
        <v>0</v>
      </c>
      <c r="K179" s="142" t="s">
        <v>125</v>
      </c>
      <c r="L179" s="19"/>
      <c r="M179" s="146" t="s">
        <v>1</v>
      </c>
      <c r="N179" s="147" t="s">
        <v>38</v>
      </c>
      <c r="O179" s="148">
        <v>8.4000000000000005E-2</v>
      </c>
      <c r="P179" s="148">
        <f>O179*H179</f>
        <v>4.62</v>
      </c>
      <c r="Q179" s="148">
        <v>0</v>
      </c>
      <c r="R179" s="148">
        <f>Q179*H179</f>
        <v>0</v>
      </c>
      <c r="S179" s="148">
        <v>0</v>
      </c>
      <c r="T179" s="149">
        <f>S179*H179</f>
        <v>0</v>
      </c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R179" s="150" t="s">
        <v>177</v>
      </c>
      <c r="AT179" s="150" t="s">
        <v>123</v>
      </c>
      <c r="AU179" s="150" t="s">
        <v>82</v>
      </c>
      <c r="AY179" s="7" t="s">
        <v>120</v>
      </c>
      <c r="BE179" s="151">
        <f>IF(N179="základní",J179,0)</f>
        <v>0</v>
      </c>
      <c r="BF179" s="151">
        <f>IF(N179="snížená",J179,0)</f>
        <v>0</v>
      </c>
      <c r="BG179" s="151">
        <f>IF(N179="zákl. přenesená",J179,0)</f>
        <v>0</v>
      </c>
      <c r="BH179" s="151">
        <f>IF(N179="sníž. přenesená",J179,0)</f>
        <v>0</v>
      </c>
      <c r="BI179" s="151">
        <f>IF(N179="nulová",J179,0)</f>
        <v>0</v>
      </c>
      <c r="BJ179" s="7" t="s">
        <v>8</v>
      </c>
      <c r="BK179" s="151">
        <f>ROUND(I179*H179,0)</f>
        <v>0</v>
      </c>
      <c r="BL179" s="7" t="s">
        <v>177</v>
      </c>
      <c r="BM179" s="150" t="s">
        <v>212</v>
      </c>
    </row>
    <row r="180" spans="1:65" s="152" customFormat="1" x14ac:dyDescent="0.2">
      <c r="B180" s="153"/>
      <c r="C180" s="154"/>
      <c r="D180" s="155" t="s">
        <v>128</v>
      </c>
      <c r="E180" s="156" t="s">
        <v>1</v>
      </c>
      <c r="F180" s="164" t="s">
        <v>213</v>
      </c>
      <c r="G180" s="154"/>
      <c r="H180" s="158">
        <v>55</v>
      </c>
      <c r="I180" s="154"/>
      <c r="J180" s="154"/>
      <c r="K180" s="154"/>
      <c r="L180" s="153"/>
      <c r="M180" s="160"/>
      <c r="N180" s="161"/>
      <c r="O180" s="161"/>
      <c r="P180" s="161"/>
      <c r="Q180" s="161"/>
      <c r="R180" s="161"/>
      <c r="S180" s="161"/>
      <c r="T180" s="162"/>
      <c r="AT180" s="163" t="s">
        <v>128</v>
      </c>
      <c r="AU180" s="163" t="s">
        <v>82</v>
      </c>
      <c r="AV180" s="152" t="s">
        <v>82</v>
      </c>
      <c r="AW180" s="152" t="s">
        <v>29</v>
      </c>
      <c r="AX180" s="152" t="s">
        <v>8</v>
      </c>
      <c r="AY180" s="163" t="s">
        <v>120</v>
      </c>
    </row>
    <row r="181" spans="1:65" s="22" customFormat="1" ht="16.5" customHeight="1" x14ac:dyDescent="0.2">
      <c r="A181" s="18"/>
      <c r="B181" s="19"/>
      <c r="C181" s="182">
        <v>23</v>
      </c>
      <c r="D181" s="182" t="s">
        <v>199</v>
      </c>
      <c r="E181" s="183" t="s">
        <v>214</v>
      </c>
      <c r="F181" s="184" t="s">
        <v>215</v>
      </c>
      <c r="G181" s="185" t="s">
        <v>202</v>
      </c>
      <c r="H181" s="186">
        <v>13.75</v>
      </c>
      <c r="I181" s="5">
        <v>0</v>
      </c>
      <c r="J181" s="187">
        <f>ROUND(I181*H181,0)</f>
        <v>0</v>
      </c>
      <c r="K181" s="184" t="s">
        <v>1</v>
      </c>
      <c r="L181" s="188"/>
      <c r="M181" s="189" t="s">
        <v>1</v>
      </c>
      <c r="N181" s="190" t="s">
        <v>38</v>
      </c>
      <c r="O181" s="148">
        <v>0</v>
      </c>
      <c r="P181" s="148">
        <f>O181*H181</f>
        <v>0</v>
      </c>
      <c r="Q181" s="148">
        <v>1.2999999999999999E-3</v>
      </c>
      <c r="R181" s="148">
        <f>Q181*H181</f>
        <v>1.7874999999999999E-2</v>
      </c>
      <c r="S181" s="148">
        <v>0</v>
      </c>
      <c r="T181" s="149">
        <f>S181*H181</f>
        <v>0</v>
      </c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R181" s="150" t="s">
        <v>203</v>
      </c>
      <c r="AT181" s="150" t="s">
        <v>199</v>
      </c>
      <c r="AU181" s="150" t="s">
        <v>82</v>
      </c>
      <c r="AY181" s="7" t="s">
        <v>120</v>
      </c>
      <c r="BE181" s="151">
        <f>IF(N181="základní",J181,0)</f>
        <v>0</v>
      </c>
      <c r="BF181" s="151">
        <f>IF(N181="snížená",J181,0)</f>
        <v>0</v>
      </c>
      <c r="BG181" s="151">
        <f>IF(N181="zákl. přenesená",J181,0)</f>
        <v>0</v>
      </c>
      <c r="BH181" s="151">
        <f>IF(N181="sníž. přenesená",J181,0)</f>
        <v>0</v>
      </c>
      <c r="BI181" s="151">
        <f>IF(N181="nulová",J181,0)</f>
        <v>0</v>
      </c>
      <c r="BJ181" s="7" t="s">
        <v>8</v>
      </c>
      <c r="BK181" s="151">
        <f>ROUND(I181*H181,0)</f>
        <v>0</v>
      </c>
      <c r="BL181" s="7" t="s">
        <v>177</v>
      </c>
      <c r="BM181" s="150" t="s">
        <v>216</v>
      </c>
    </row>
    <row r="182" spans="1:65" s="152" customFormat="1" x14ac:dyDescent="0.2">
      <c r="B182" s="153"/>
      <c r="C182" s="154"/>
      <c r="D182" s="155" t="s">
        <v>128</v>
      </c>
      <c r="E182" s="156" t="s">
        <v>1</v>
      </c>
      <c r="F182" s="164" t="s">
        <v>217</v>
      </c>
      <c r="G182" s="154"/>
      <c r="H182" s="158">
        <v>13.75</v>
      </c>
      <c r="I182" s="154"/>
      <c r="J182" s="154"/>
      <c r="K182" s="154"/>
      <c r="L182" s="153"/>
      <c r="M182" s="160"/>
      <c r="N182" s="161"/>
      <c r="O182" s="161"/>
      <c r="P182" s="161"/>
      <c r="Q182" s="161"/>
      <c r="R182" s="161"/>
      <c r="S182" s="161"/>
      <c r="T182" s="162"/>
      <c r="AT182" s="163" t="s">
        <v>128</v>
      </c>
      <c r="AU182" s="163" t="s">
        <v>82</v>
      </c>
      <c r="AV182" s="152" t="s">
        <v>82</v>
      </c>
      <c r="AW182" s="152" t="s">
        <v>29</v>
      </c>
      <c r="AX182" s="152" t="s">
        <v>8</v>
      </c>
      <c r="AY182" s="163" t="s">
        <v>120</v>
      </c>
    </row>
    <row r="183" spans="1:65" s="22" customFormat="1" ht="21.75" customHeight="1" x14ac:dyDescent="0.2">
      <c r="A183" s="18"/>
      <c r="B183" s="19"/>
      <c r="C183" s="140">
        <v>24</v>
      </c>
      <c r="D183" s="140" t="s">
        <v>123</v>
      </c>
      <c r="E183" s="141" t="s">
        <v>218</v>
      </c>
      <c r="F183" s="142" t="s">
        <v>219</v>
      </c>
      <c r="G183" s="143" t="s">
        <v>124</v>
      </c>
      <c r="H183" s="144">
        <v>5</v>
      </c>
      <c r="I183" s="4">
        <v>0</v>
      </c>
      <c r="J183" s="145">
        <f>ROUND(I183*H183,0)</f>
        <v>0</v>
      </c>
      <c r="K183" s="142" t="s">
        <v>125</v>
      </c>
      <c r="L183" s="19"/>
      <c r="M183" s="146" t="s">
        <v>1</v>
      </c>
      <c r="N183" s="147" t="s">
        <v>38</v>
      </c>
      <c r="O183" s="148">
        <v>0.14599999999999999</v>
      </c>
      <c r="P183" s="148">
        <f>O183*H183</f>
        <v>0.73</v>
      </c>
      <c r="Q183" s="148">
        <v>0</v>
      </c>
      <c r="R183" s="148">
        <f>Q183*H183</f>
        <v>0</v>
      </c>
      <c r="S183" s="148">
        <v>0</v>
      </c>
      <c r="T183" s="149">
        <f>S183*H183</f>
        <v>0</v>
      </c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R183" s="150" t="s">
        <v>177</v>
      </c>
      <c r="AT183" s="150" t="s">
        <v>123</v>
      </c>
      <c r="AU183" s="150" t="s">
        <v>82</v>
      </c>
      <c r="AY183" s="7" t="s">
        <v>120</v>
      </c>
      <c r="BE183" s="151">
        <f>IF(N183="základní",J183,0)</f>
        <v>0</v>
      </c>
      <c r="BF183" s="151">
        <f>IF(N183="snížená",J183,0)</f>
        <v>0</v>
      </c>
      <c r="BG183" s="151">
        <f>IF(N183="zákl. přenesená",J183,0)</f>
        <v>0</v>
      </c>
      <c r="BH183" s="151">
        <f>IF(N183="sníž. přenesená",J183,0)</f>
        <v>0</v>
      </c>
      <c r="BI183" s="151">
        <f>IF(N183="nulová",J183,0)</f>
        <v>0</v>
      </c>
      <c r="BJ183" s="7" t="s">
        <v>8</v>
      </c>
      <c r="BK183" s="151">
        <f>ROUND(I183*H183,0)</f>
        <v>0</v>
      </c>
      <c r="BL183" s="7" t="s">
        <v>177</v>
      </c>
      <c r="BM183" s="150" t="s">
        <v>220</v>
      </c>
    </row>
    <row r="184" spans="1:65" s="152" customFormat="1" x14ac:dyDescent="0.2">
      <c r="B184" s="153"/>
      <c r="C184" s="154"/>
      <c r="D184" s="155" t="s">
        <v>128</v>
      </c>
      <c r="E184" s="156" t="s">
        <v>1</v>
      </c>
      <c r="F184" s="164" t="s">
        <v>221</v>
      </c>
      <c r="G184" s="154"/>
      <c r="H184" s="158">
        <v>5</v>
      </c>
      <c r="I184" s="154"/>
      <c r="J184" s="154"/>
      <c r="K184" s="154"/>
      <c r="L184" s="153"/>
      <c r="M184" s="160"/>
      <c r="N184" s="161"/>
      <c r="O184" s="161"/>
      <c r="P184" s="161"/>
      <c r="Q184" s="161"/>
      <c r="R184" s="161"/>
      <c r="S184" s="161"/>
      <c r="T184" s="162"/>
      <c r="AT184" s="163" t="s">
        <v>128</v>
      </c>
      <c r="AU184" s="163" t="s">
        <v>82</v>
      </c>
      <c r="AV184" s="152" t="s">
        <v>82</v>
      </c>
      <c r="AW184" s="152" t="s">
        <v>29</v>
      </c>
      <c r="AX184" s="152" t="s">
        <v>8</v>
      </c>
      <c r="AY184" s="163" t="s">
        <v>120</v>
      </c>
    </row>
    <row r="185" spans="1:65" s="22" customFormat="1" ht="16.5" customHeight="1" x14ac:dyDescent="0.2">
      <c r="A185" s="18"/>
      <c r="B185" s="19"/>
      <c r="C185" s="182">
        <v>25</v>
      </c>
      <c r="D185" s="182" t="s">
        <v>199</v>
      </c>
      <c r="E185" s="183" t="s">
        <v>214</v>
      </c>
      <c r="F185" s="184" t="s">
        <v>215</v>
      </c>
      <c r="G185" s="185" t="s">
        <v>202</v>
      </c>
      <c r="H185" s="186">
        <v>2</v>
      </c>
      <c r="I185" s="5">
        <v>0</v>
      </c>
      <c r="J185" s="187">
        <f>ROUND(I185*H185,0)</f>
        <v>0</v>
      </c>
      <c r="K185" s="184" t="s">
        <v>1</v>
      </c>
      <c r="L185" s="188"/>
      <c r="M185" s="189" t="s">
        <v>1</v>
      </c>
      <c r="N185" s="190" t="s">
        <v>38</v>
      </c>
      <c r="O185" s="148">
        <v>0</v>
      </c>
      <c r="P185" s="148">
        <f>O185*H185</f>
        <v>0</v>
      </c>
      <c r="Q185" s="148">
        <v>1.2999999999999999E-3</v>
      </c>
      <c r="R185" s="148">
        <f>Q185*H185</f>
        <v>2.5999999999999999E-3</v>
      </c>
      <c r="S185" s="148">
        <v>0</v>
      </c>
      <c r="T185" s="149">
        <f>S185*H185</f>
        <v>0</v>
      </c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R185" s="150" t="s">
        <v>203</v>
      </c>
      <c r="AT185" s="150" t="s">
        <v>199</v>
      </c>
      <c r="AU185" s="150" t="s">
        <v>82</v>
      </c>
      <c r="AY185" s="7" t="s">
        <v>120</v>
      </c>
      <c r="BE185" s="151">
        <f>IF(N185="základní",J185,0)</f>
        <v>0</v>
      </c>
      <c r="BF185" s="151">
        <f>IF(N185="snížená",J185,0)</f>
        <v>0</v>
      </c>
      <c r="BG185" s="151">
        <f>IF(N185="zákl. přenesená",J185,0)</f>
        <v>0</v>
      </c>
      <c r="BH185" s="151">
        <f>IF(N185="sníž. přenesená",J185,0)</f>
        <v>0</v>
      </c>
      <c r="BI185" s="151">
        <f>IF(N185="nulová",J185,0)</f>
        <v>0</v>
      </c>
      <c r="BJ185" s="7" t="s">
        <v>8</v>
      </c>
      <c r="BK185" s="151">
        <f>ROUND(I185*H185,0)</f>
        <v>0</v>
      </c>
      <c r="BL185" s="7" t="s">
        <v>177</v>
      </c>
      <c r="BM185" s="150" t="s">
        <v>222</v>
      </c>
    </row>
    <row r="186" spans="1:65" s="152" customFormat="1" x14ac:dyDescent="0.2">
      <c r="B186" s="153"/>
      <c r="C186" s="154"/>
      <c r="D186" s="155" t="s">
        <v>128</v>
      </c>
      <c r="E186" s="156" t="s">
        <v>1</v>
      </c>
      <c r="F186" s="164" t="s">
        <v>223</v>
      </c>
      <c r="G186" s="154"/>
      <c r="H186" s="158">
        <v>2</v>
      </c>
      <c r="I186" s="154"/>
      <c r="J186" s="154"/>
      <c r="K186" s="154"/>
      <c r="L186" s="153"/>
      <c r="M186" s="160"/>
      <c r="N186" s="161"/>
      <c r="O186" s="161"/>
      <c r="P186" s="161"/>
      <c r="Q186" s="161"/>
      <c r="R186" s="161"/>
      <c r="S186" s="161"/>
      <c r="T186" s="162"/>
      <c r="AT186" s="163" t="s">
        <v>128</v>
      </c>
      <c r="AU186" s="163" t="s">
        <v>82</v>
      </c>
      <c r="AV186" s="152" t="s">
        <v>82</v>
      </c>
      <c r="AW186" s="152" t="s">
        <v>29</v>
      </c>
      <c r="AX186" s="152" t="s">
        <v>8</v>
      </c>
      <c r="AY186" s="163" t="s">
        <v>120</v>
      </c>
    </row>
    <row r="187" spans="1:65" s="22" customFormat="1" ht="24.25" customHeight="1" x14ac:dyDescent="0.2">
      <c r="A187" s="18"/>
      <c r="B187" s="19"/>
      <c r="C187" s="140">
        <v>26</v>
      </c>
      <c r="D187" s="140" t="s">
        <v>123</v>
      </c>
      <c r="E187" s="141" t="s">
        <v>224</v>
      </c>
      <c r="F187" s="142" t="s">
        <v>225</v>
      </c>
      <c r="G187" s="143" t="s">
        <v>175</v>
      </c>
      <c r="H187" s="144">
        <v>5.2999999999999999E-2</v>
      </c>
      <c r="I187" s="4">
        <v>0</v>
      </c>
      <c r="J187" s="145">
        <f>ROUND(I187*H187,0)</f>
        <v>0</v>
      </c>
      <c r="K187" s="142" t="s">
        <v>125</v>
      </c>
      <c r="L187" s="19"/>
      <c r="M187" s="146" t="s">
        <v>1</v>
      </c>
      <c r="N187" s="147" t="s">
        <v>38</v>
      </c>
      <c r="O187" s="148">
        <v>2.2519999999999998</v>
      </c>
      <c r="P187" s="148">
        <f>O187*H187</f>
        <v>0.11935599999999999</v>
      </c>
      <c r="Q187" s="148">
        <v>0</v>
      </c>
      <c r="R187" s="148">
        <f>Q187*H187</f>
        <v>0</v>
      </c>
      <c r="S187" s="148">
        <v>0</v>
      </c>
      <c r="T187" s="149">
        <f>S187*H187</f>
        <v>0</v>
      </c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R187" s="150" t="s">
        <v>177</v>
      </c>
      <c r="AT187" s="150" t="s">
        <v>123</v>
      </c>
      <c r="AU187" s="150" t="s">
        <v>82</v>
      </c>
      <c r="AY187" s="7" t="s">
        <v>120</v>
      </c>
      <c r="BE187" s="151">
        <f>IF(N187="základní",J187,0)</f>
        <v>0</v>
      </c>
      <c r="BF187" s="151">
        <f>IF(N187="snížená",J187,0)</f>
        <v>0</v>
      </c>
      <c r="BG187" s="151">
        <f>IF(N187="zákl. přenesená",J187,0)</f>
        <v>0</v>
      </c>
      <c r="BH187" s="151">
        <f>IF(N187="sníž. přenesená",J187,0)</f>
        <v>0</v>
      </c>
      <c r="BI187" s="151">
        <f>IF(N187="nulová",J187,0)</f>
        <v>0</v>
      </c>
      <c r="BJ187" s="7" t="s">
        <v>8</v>
      </c>
      <c r="BK187" s="151">
        <f>ROUND(I187*H187,0)</f>
        <v>0</v>
      </c>
      <c r="BL187" s="7" t="s">
        <v>177</v>
      </c>
      <c r="BM187" s="150" t="s">
        <v>226</v>
      </c>
    </row>
    <row r="188" spans="1:65" s="127" customFormat="1" ht="22.9" customHeight="1" x14ac:dyDescent="0.25">
      <c r="B188" s="128"/>
      <c r="C188" s="175"/>
      <c r="D188" s="176" t="s">
        <v>72</v>
      </c>
      <c r="E188" s="177" t="s">
        <v>227</v>
      </c>
      <c r="F188" s="177" t="s">
        <v>228</v>
      </c>
      <c r="G188" s="175"/>
      <c r="H188" s="175"/>
      <c r="I188" s="175"/>
      <c r="J188" s="178">
        <f>BK188</f>
        <v>0</v>
      </c>
      <c r="K188" s="175"/>
      <c r="L188" s="128"/>
      <c r="M188" s="132"/>
      <c r="N188" s="133"/>
      <c r="O188" s="133"/>
      <c r="P188" s="134">
        <f>SUM(P189:P190)</f>
        <v>2.44</v>
      </c>
      <c r="Q188" s="133"/>
      <c r="R188" s="134">
        <f>SUM(R189:R190)</f>
        <v>0</v>
      </c>
      <c r="S188" s="133"/>
      <c r="T188" s="135">
        <f>SUM(T189:T190)</f>
        <v>5.3199999999999997E-2</v>
      </c>
      <c r="AR188" s="129" t="s">
        <v>82</v>
      </c>
      <c r="AT188" s="136" t="s">
        <v>72</v>
      </c>
      <c r="AU188" s="136" t="s">
        <v>8</v>
      </c>
      <c r="AY188" s="129" t="s">
        <v>120</v>
      </c>
      <c r="BK188" s="137">
        <f>SUM(BK189:BK190)</f>
        <v>0</v>
      </c>
    </row>
    <row r="189" spans="1:65" s="22" customFormat="1" ht="21.75" customHeight="1" x14ac:dyDescent="0.2">
      <c r="A189" s="18"/>
      <c r="B189" s="19"/>
      <c r="C189" s="140">
        <v>27</v>
      </c>
      <c r="D189" s="140" t="s">
        <v>123</v>
      </c>
      <c r="E189" s="141" t="s">
        <v>229</v>
      </c>
      <c r="F189" s="142" t="s">
        <v>230</v>
      </c>
      <c r="G189" s="143" t="s">
        <v>131</v>
      </c>
      <c r="H189" s="144">
        <v>20</v>
      </c>
      <c r="I189" s="4">
        <v>0</v>
      </c>
      <c r="J189" s="145">
        <f>ROUND(I189*H189,0)</f>
        <v>0</v>
      </c>
      <c r="K189" s="142" t="s">
        <v>125</v>
      </c>
      <c r="L189" s="19"/>
      <c r="M189" s="146" t="s">
        <v>1</v>
      </c>
      <c r="N189" s="147" t="s">
        <v>38</v>
      </c>
      <c r="O189" s="148">
        <v>0.122</v>
      </c>
      <c r="P189" s="148">
        <f>O189*H189</f>
        <v>2.44</v>
      </c>
      <c r="Q189" s="148">
        <v>0</v>
      </c>
      <c r="R189" s="148">
        <f>Q189*H189</f>
        <v>0</v>
      </c>
      <c r="S189" s="148">
        <v>2.66E-3</v>
      </c>
      <c r="T189" s="149">
        <f>S189*H189</f>
        <v>5.3199999999999997E-2</v>
      </c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R189" s="150" t="s">
        <v>177</v>
      </c>
      <c r="AT189" s="150" t="s">
        <v>123</v>
      </c>
      <c r="AU189" s="150" t="s">
        <v>82</v>
      </c>
      <c r="AY189" s="7" t="s">
        <v>120</v>
      </c>
      <c r="BE189" s="151">
        <f>IF(N189="základní",J189,0)</f>
        <v>0</v>
      </c>
      <c r="BF189" s="151">
        <f>IF(N189="snížená",J189,0)</f>
        <v>0</v>
      </c>
      <c r="BG189" s="151">
        <f>IF(N189="zákl. přenesená",J189,0)</f>
        <v>0</v>
      </c>
      <c r="BH189" s="151">
        <f>IF(N189="sníž. přenesená",J189,0)</f>
        <v>0</v>
      </c>
      <c r="BI189" s="151">
        <f>IF(N189="nulová",J189,0)</f>
        <v>0</v>
      </c>
      <c r="BJ189" s="7" t="s">
        <v>8</v>
      </c>
      <c r="BK189" s="151">
        <f>ROUND(I189*H189,0)</f>
        <v>0</v>
      </c>
      <c r="BL189" s="7" t="s">
        <v>177</v>
      </c>
      <c r="BM189" s="150" t="s">
        <v>231</v>
      </c>
    </row>
    <row r="190" spans="1:65" s="152" customFormat="1" x14ac:dyDescent="0.2">
      <c r="B190" s="153"/>
      <c r="C190" s="154"/>
      <c r="D190" s="155" t="s">
        <v>128</v>
      </c>
      <c r="E190" s="156" t="s">
        <v>1</v>
      </c>
      <c r="F190" s="164" t="s">
        <v>232</v>
      </c>
      <c r="G190" s="154"/>
      <c r="H190" s="158">
        <v>20</v>
      </c>
      <c r="I190" s="154"/>
      <c r="J190" s="154"/>
      <c r="K190" s="154"/>
      <c r="L190" s="153"/>
      <c r="M190" s="160"/>
      <c r="N190" s="161"/>
      <c r="O190" s="161"/>
      <c r="P190" s="161"/>
      <c r="Q190" s="161"/>
      <c r="R190" s="161"/>
      <c r="S190" s="161"/>
      <c r="T190" s="162"/>
      <c r="AT190" s="163" t="s">
        <v>128</v>
      </c>
      <c r="AU190" s="163" t="s">
        <v>82</v>
      </c>
      <c r="AV190" s="152" t="s">
        <v>82</v>
      </c>
      <c r="AW190" s="152" t="s">
        <v>29</v>
      </c>
      <c r="AX190" s="152" t="s">
        <v>8</v>
      </c>
      <c r="AY190" s="163" t="s">
        <v>120</v>
      </c>
    </row>
    <row r="191" spans="1:65" s="127" customFormat="1" ht="22.9" customHeight="1" x14ac:dyDescent="0.25">
      <c r="B191" s="128"/>
      <c r="C191" s="175"/>
      <c r="D191" s="176" t="s">
        <v>72</v>
      </c>
      <c r="E191" s="177" t="s">
        <v>233</v>
      </c>
      <c r="F191" s="177" t="s">
        <v>234</v>
      </c>
      <c r="G191" s="175"/>
      <c r="H191" s="175"/>
      <c r="I191" s="175"/>
      <c r="J191" s="178">
        <f>BK191</f>
        <v>0</v>
      </c>
      <c r="K191" s="175"/>
      <c r="L191" s="128"/>
      <c r="M191" s="132"/>
      <c r="N191" s="133"/>
      <c r="O191" s="133"/>
      <c r="P191" s="134">
        <f>SUM(P192:P210)</f>
        <v>727.55047999999999</v>
      </c>
      <c r="Q191" s="133"/>
      <c r="R191" s="134">
        <f>SUM(R192:R210)</f>
        <v>12.999612685000001</v>
      </c>
      <c r="S191" s="133"/>
      <c r="T191" s="135">
        <f>SUM(T192:T210)</f>
        <v>1.35</v>
      </c>
      <c r="AR191" s="129" t="s">
        <v>82</v>
      </c>
      <c r="AT191" s="136" t="s">
        <v>72</v>
      </c>
      <c r="AU191" s="136" t="s">
        <v>8</v>
      </c>
      <c r="AY191" s="129" t="s">
        <v>120</v>
      </c>
      <c r="BK191" s="137">
        <f>SUM(BK192:BK210)</f>
        <v>0</v>
      </c>
    </row>
    <row r="192" spans="1:65" s="22" customFormat="1" ht="24.25" customHeight="1" x14ac:dyDescent="0.2">
      <c r="A192" s="18"/>
      <c r="B192" s="19"/>
      <c r="C192" s="140">
        <v>28</v>
      </c>
      <c r="D192" s="140" t="s">
        <v>123</v>
      </c>
      <c r="E192" s="141" t="s">
        <v>235</v>
      </c>
      <c r="F192" s="142" t="s">
        <v>236</v>
      </c>
      <c r="G192" s="143" t="s">
        <v>237</v>
      </c>
      <c r="H192" s="144">
        <v>12388.4</v>
      </c>
      <c r="I192" s="4">
        <v>0</v>
      </c>
      <c r="J192" s="145">
        <f>ROUND(I192*H192,0)</f>
        <v>0</v>
      </c>
      <c r="K192" s="142" t="s">
        <v>125</v>
      </c>
      <c r="L192" s="19"/>
      <c r="M192" s="146" t="s">
        <v>1</v>
      </c>
      <c r="N192" s="147" t="s">
        <v>38</v>
      </c>
      <c r="O192" s="148">
        <v>5.3999999999999999E-2</v>
      </c>
      <c r="P192" s="148">
        <f>O192*H192</f>
        <v>668.97359999999992</v>
      </c>
      <c r="Q192" s="148">
        <v>4.93375E-5</v>
      </c>
      <c r="R192" s="148">
        <f>Q192*H192</f>
        <v>0.61121268500000003</v>
      </c>
      <c r="S192" s="148">
        <v>0</v>
      </c>
      <c r="T192" s="149">
        <f>S192*H192</f>
        <v>0</v>
      </c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R192" s="150" t="s">
        <v>177</v>
      </c>
      <c r="AT192" s="150" t="s">
        <v>123</v>
      </c>
      <c r="AU192" s="150" t="s">
        <v>82</v>
      </c>
      <c r="AY192" s="7" t="s">
        <v>120</v>
      </c>
      <c r="BE192" s="151">
        <f>IF(N192="základní",J192,0)</f>
        <v>0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7" t="s">
        <v>8</v>
      </c>
      <c r="BK192" s="151">
        <f>ROUND(I192*H192,0)</f>
        <v>0</v>
      </c>
      <c r="BL192" s="7" t="s">
        <v>177</v>
      </c>
      <c r="BM192" s="150" t="s">
        <v>238</v>
      </c>
    </row>
    <row r="193" spans="1:65" s="152" customFormat="1" x14ac:dyDescent="0.2">
      <c r="B193" s="153"/>
      <c r="C193" s="154"/>
      <c r="D193" s="155" t="s">
        <v>128</v>
      </c>
      <c r="E193" s="156" t="s">
        <v>1</v>
      </c>
      <c r="F193" s="164">
        <v>8463.6</v>
      </c>
      <c r="G193" s="154"/>
      <c r="H193" s="158">
        <v>8463.6</v>
      </c>
      <c r="I193" s="154"/>
      <c r="J193" s="154"/>
      <c r="K193" s="154"/>
      <c r="L193" s="153"/>
      <c r="M193" s="160"/>
      <c r="N193" s="161"/>
      <c r="O193" s="161"/>
      <c r="P193" s="161"/>
      <c r="Q193" s="161"/>
      <c r="R193" s="161"/>
      <c r="S193" s="161"/>
      <c r="T193" s="162"/>
      <c r="AT193" s="163" t="s">
        <v>128</v>
      </c>
      <c r="AU193" s="163" t="s">
        <v>82</v>
      </c>
      <c r="AV193" s="152" t="s">
        <v>82</v>
      </c>
      <c r="AW193" s="152" t="s">
        <v>29</v>
      </c>
      <c r="AX193" s="152" t="s">
        <v>73</v>
      </c>
      <c r="AY193" s="163" t="s">
        <v>120</v>
      </c>
    </row>
    <row r="194" spans="1:65" s="152" customFormat="1" x14ac:dyDescent="0.2">
      <c r="B194" s="153"/>
      <c r="C194" s="154"/>
      <c r="D194" s="155" t="s">
        <v>128</v>
      </c>
      <c r="E194" s="156" t="s">
        <v>1</v>
      </c>
      <c r="F194" s="164" t="s">
        <v>239</v>
      </c>
      <c r="G194" s="154"/>
      <c r="H194" s="158">
        <v>2381.4</v>
      </c>
      <c r="I194" s="154"/>
      <c r="J194" s="154"/>
      <c r="K194" s="154"/>
      <c r="L194" s="153"/>
      <c r="M194" s="160"/>
      <c r="N194" s="161"/>
      <c r="O194" s="161"/>
      <c r="P194" s="161"/>
      <c r="Q194" s="161"/>
      <c r="R194" s="161"/>
      <c r="S194" s="161"/>
      <c r="T194" s="162"/>
      <c r="AT194" s="163" t="s">
        <v>128</v>
      </c>
      <c r="AU194" s="163" t="s">
        <v>82</v>
      </c>
      <c r="AV194" s="152" t="s">
        <v>82</v>
      </c>
      <c r="AW194" s="152" t="s">
        <v>29</v>
      </c>
      <c r="AX194" s="152" t="s">
        <v>73</v>
      </c>
      <c r="AY194" s="163" t="s">
        <v>120</v>
      </c>
    </row>
    <row r="195" spans="1:65" s="165" customFormat="1" x14ac:dyDescent="0.2">
      <c r="B195" s="166"/>
      <c r="C195" s="167"/>
      <c r="D195" s="155" t="s">
        <v>128</v>
      </c>
      <c r="E195" s="168" t="s">
        <v>1</v>
      </c>
      <c r="F195" s="169" t="s">
        <v>240</v>
      </c>
      <c r="G195" s="167"/>
      <c r="H195" s="170">
        <v>10845</v>
      </c>
      <c r="I195" s="167"/>
      <c r="J195" s="167"/>
      <c r="K195" s="167"/>
      <c r="L195" s="166"/>
      <c r="M195" s="171"/>
      <c r="N195" s="172"/>
      <c r="O195" s="172"/>
      <c r="P195" s="172"/>
      <c r="Q195" s="172"/>
      <c r="R195" s="172"/>
      <c r="S195" s="172"/>
      <c r="T195" s="173"/>
      <c r="AT195" s="174" t="s">
        <v>128</v>
      </c>
      <c r="AU195" s="174" t="s">
        <v>82</v>
      </c>
      <c r="AV195" s="165" t="s">
        <v>130</v>
      </c>
      <c r="AW195" s="165" t="s">
        <v>29</v>
      </c>
      <c r="AX195" s="165" t="s">
        <v>73</v>
      </c>
      <c r="AY195" s="174" t="s">
        <v>120</v>
      </c>
    </row>
    <row r="196" spans="1:65" s="152" customFormat="1" x14ac:dyDescent="0.2">
      <c r="B196" s="153"/>
      <c r="C196" s="154"/>
      <c r="D196" s="155" t="s">
        <v>128</v>
      </c>
      <c r="E196" s="156" t="s">
        <v>1</v>
      </c>
      <c r="F196" s="164" t="s">
        <v>241</v>
      </c>
      <c r="G196" s="154"/>
      <c r="H196" s="158">
        <v>1543.4</v>
      </c>
      <c r="I196" s="154"/>
      <c r="J196" s="154"/>
      <c r="K196" s="154"/>
      <c r="L196" s="153"/>
      <c r="M196" s="160"/>
      <c r="N196" s="161"/>
      <c r="O196" s="161"/>
      <c r="P196" s="161"/>
      <c r="Q196" s="161"/>
      <c r="R196" s="161"/>
      <c r="S196" s="161"/>
      <c r="T196" s="162"/>
      <c r="AT196" s="163" t="s">
        <v>128</v>
      </c>
      <c r="AU196" s="163" t="s">
        <v>82</v>
      </c>
      <c r="AV196" s="152" t="s">
        <v>82</v>
      </c>
      <c r="AW196" s="152" t="s">
        <v>29</v>
      </c>
      <c r="AX196" s="152" t="s">
        <v>73</v>
      </c>
      <c r="AY196" s="163" t="s">
        <v>120</v>
      </c>
    </row>
    <row r="197" spans="1:65" s="165" customFormat="1" x14ac:dyDescent="0.2">
      <c r="B197" s="166"/>
      <c r="C197" s="167"/>
      <c r="D197" s="155" t="s">
        <v>128</v>
      </c>
      <c r="E197" s="168" t="s">
        <v>1</v>
      </c>
      <c r="F197" s="169" t="s">
        <v>242</v>
      </c>
      <c r="G197" s="167"/>
      <c r="H197" s="170">
        <v>1543.4</v>
      </c>
      <c r="I197" s="167"/>
      <c r="J197" s="167"/>
      <c r="K197" s="167"/>
      <c r="L197" s="166"/>
      <c r="M197" s="171"/>
      <c r="N197" s="172"/>
      <c r="O197" s="172"/>
      <c r="P197" s="172"/>
      <c r="Q197" s="172"/>
      <c r="R197" s="172"/>
      <c r="S197" s="172"/>
      <c r="T197" s="173"/>
      <c r="AT197" s="174" t="s">
        <v>128</v>
      </c>
      <c r="AU197" s="174" t="s">
        <v>82</v>
      </c>
      <c r="AV197" s="165" t="s">
        <v>130</v>
      </c>
      <c r="AW197" s="165" t="s">
        <v>29</v>
      </c>
      <c r="AX197" s="165" t="s">
        <v>73</v>
      </c>
      <c r="AY197" s="174" t="s">
        <v>120</v>
      </c>
    </row>
    <row r="198" spans="1:65" s="191" customFormat="1" x14ac:dyDescent="0.2">
      <c r="B198" s="192"/>
      <c r="C198" s="159"/>
      <c r="D198" s="155" t="s">
        <v>128</v>
      </c>
      <c r="E198" s="193" t="s">
        <v>1</v>
      </c>
      <c r="F198" s="194" t="s">
        <v>243</v>
      </c>
      <c r="G198" s="159"/>
      <c r="H198" s="195">
        <v>12388.4</v>
      </c>
      <c r="I198" s="159"/>
      <c r="J198" s="159"/>
      <c r="K198" s="159"/>
      <c r="L198" s="192"/>
      <c r="M198" s="196"/>
      <c r="N198" s="197"/>
      <c r="O198" s="197"/>
      <c r="P198" s="197"/>
      <c r="Q198" s="197"/>
      <c r="R198" s="197"/>
      <c r="S198" s="197"/>
      <c r="T198" s="198"/>
      <c r="AT198" s="199" t="s">
        <v>128</v>
      </c>
      <c r="AU198" s="199" t="s">
        <v>82</v>
      </c>
      <c r="AV198" s="191" t="s">
        <v>126</v>
      </c>
      <c r="AW198" s="191" t="s">
        <v>29</v>
      </c>
      <c r="AX198" s="191" t="s">
        <v>8</v>
      </c>
      <c r="AY198" s="199" t="s">
        <v>120</v>
      </c>
    </row>
    <row r="199" spans="1:65" s="22" customFormat="1" ht="21.75" customHeight="1" x14ac:dyDescent="0.2">
      <c r="A199" s="18"/>
      <c r="B199" s="19"/>
      <c r="C199" s="182">
        <v>29</v>
      </c>
      <c r="D199" s="182" t="s">
        <v>199</v>
      </c>
      <c r="E199" s="183" t="s">
        <v>244</v>
      </c>
      <c r="F199" s="184" t="s">
        <v>245</v>
      </c>
      <c r="G199" s="185" t="s">
        <v>237</v>
      </c>
      <c r="H199" s="186">
        <v>10845</v>
      </c>
      <c r="I199" s="5">
        <v>0</v>
      </c>
      <c r="J199" s="187">
        <f>ROUND(I199*H199,0)</f>
        <v>0</v>
      </c>
      <c r="K199" s="184" t="s">
        <v>1</v>
      </c>
      <c r="L199" s="188"/>
      <c r="M199" s="189" t="s">
        <v>1</v>
      </c>
      <c r="N199" s="190" t="s">
        <v>38</v>
      </c>
      <c r="O199" s="148">
        <v>0</v>
      </c>
      <c r="P199" s="148">
        <f>O199*H199</f>
        <v>0</v>
      </c>
      <c r="Q199" s="148">
        <v>1E-3</v>
      </c>
      <c r="R199" s="148">
        <f>Q199*H199</f>
        <v>10.845000000000001</v>
      </c>
      <c r="S199" s="148">
        <v>0</v>
      </c>
      <c r="T199" s="149">
        <f>S199*H199</f>
        <v>0</v>
      </c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R199" s="150" t="s">
        <v>203</v>
      </c>
      <c r="AT199" s="150" t="s">
        <v>199</v>
      </c>
      <c r="AU199" s="150" t="s">
        <v>82</v>
      </c>
      <c r="AY199" s="7" t="s">
        <v>120</v>
      </c>
      <c r="BE199" s="151">
        <f>IF(N199="základní",J199,0)</f>
        <v>0</v>
      </c>
      <c r="BF199" s="151">
        <f>IF(N199="snížená",J199,0)</f>
        <v>0</v>
      </c>
      <c r="BG199" s="151">
        <f>IF(N199="zákl. přenesená",J199,0)</f>
        <v>0</v>
      </c>
      <c r="BH199" s="151">
        <f>IF(N199="sníž. přenesená",J199,0)</f>
        <v>0</v>
      </c>
      <c r="BI199" s="151">
        <f>IF(N199="nulová",J199,0)</f>
        <v>0</v>
      </c>
      <c r="BJ199" s="7" t="s">
        <v>8</v>
      </c>
      <c r="BK199" s="151">
        <f>ROUND(I199*H199,0)</f>
        <v>0</v>
      </c>
      <c r="BL199" s="7" t="s">
        <v>177</v>
      </c>
      <c r="BM199" s="150" t="s">
        <v>246</v>
      </c>
    </row>
    <row r="200" spans="1:65" s="152" customFormat="1" x14ac:dyDescent="0.2">
      <c r="B200" s="153"/>
      <c r="C200" s="154"/>
      <c r="D200" s="155" t="s">
        <v>128</v>
      </c>
      <c r="E200" s="156" t="s">
        <v>1</v>
      </c>
      <c r="F200" s="164" t="s">
        <v>357</v>
      </c>
      <c r="G200" s="154"/>
      <c r="H200" s="158">
        <v>8463.6</v>
      </c>
      <c r="I200" s="154"/>
      <c r="J200" s="154"/>
      <c r="K200" s="154"/>
      <c r="L200" s="153"/>
      <c r="M200" s="160"/>
      <c r="N200" s="161"/>
      <c r="O200" s="161"/>
      <c r="P200" s="161"/>
      <c r="Q200" s="161"/>
      <c r="R200" s="161"/>
      <c r="S200" s="161"/>
      <c r="T200" s="162"/>
      <c r="AT200" s="163" t="s">
        <v>128</v>
      </c>
      <c r="AU200" s="163" t="s">
        <v>82</v>
      </c>
      <c r="AV200" s="152" t="s">
        <v>82</v>
      </c>
      <c r="AW200" s="152" t="s">
        <v>29</v>
      </c>
      <c r="AX200" s="152" t="s">
        <v>73</v>
      </c>
      <c r="AY200" s="163" t="s">
        <v>120</v>
      </c>
    </row>
    <row r="201" spans="1:65" s="152" customFormat="1" x14ac:dyDescent="0.2">
      <c r="B201" s="153"/>
      <c r="C201" s="154"/>
      <c r="D201" s="155" t="s">
        <v>128</v>
      </c>
      <c r="E201" s="156" t="s">
        <v>1</v>
      </c>
      <c r="F201" s="164" t="s">
        <v>239</v>
      </c>
      <c r="G201" s="154"/>
      <c r="H201" s="158">
        <v>2381.4</v>
      </c>
      <c r="I201" s="154"/>
      <c r="J201" s="154"/>
      <c r="K201" s="154"/>
      <c r="L201" s="153"/>
      <c r="M201" s="160"/>
      <c r="N201" s="161"/>
      <c r="O201" s="161"/>
      <c r="P201" s="161"/>
      <c r="Q201" s="161"/>
      <c r="R201" s="161"/>
      <c r="S201" s="161"/>
      <c r="T201" s="162"/>
      <c r="AT201" s="163" t="s">
        <v>128</v>
      </c>
      <c r="AU201" s="163" t="s">
        <v>82</v>
      </c>
      <c r="AV201" s="152" t="s">
        <v>82</v>
      </c>
      <c r="AW201" s="152" t="s">
        <v>29</v>
      </c>
      <c r="AX201" s="152" t="s">
        <v>73</v>
      </c>
      <c r="AY201" s="163" t="s">
        <v>120</v>
      </c>
    </row>
    <row r="202" spans="1:65" s="165" customFormat="1" x14ac:dyDescent="0.2">
      <c r="B202" s="166"/>
      <c r="C202" s="167"/>
      <c r="D202" s="155" t="s">
        <v>128</v>
      </c>
      <c r="E202" s="168" t="s">
        <v>1</v>
      </c>
      <c r="F202" s="169" t="s">
        <v>240</v>
      </c>
      <c r="G202" s="167"/>
      <c r="H202" s="170">
        <v>10845</v>
      </c>
      <c r="I202" s="167"/>
      <c r="J202" s="167"/>
      <c r="K202" s="167"/>
      <c r="L202" s="166"/>
      <c r="M202" s="171"/>
      <c r="N202" s="172"/>
      <c r="O202" s="172"/>
      <c r="P202" s="172"/>
      <c r="Q202" s="172"/>
      <c r="R202" s="172"/>
      <c r="S202" s="172"/>
      <c r="T202" s="173"/>
      <c r="AT202" s="174" t="s">
        <v>128</v>
      </c>
      <c r="AU202" s="174" t="s">
        <v>82</v>
      </c>
      <c r="AV202" s="165" t="s">
        <v>130</v>
      </c>
      <c r="AW202" s="165" t="s">
        <v>29</v>
      </c>
      <c r="AX202" s="165" t="s">
        <v>8</v>
      </c>
      <c r="AY202" s="174" t="s">
        <v>120</v>
      </c>
    </row>
    <row r="203" spans="1:65" s="22" customFormat="1" ht="16.5" customHeight="1" x14ac:dyDescent="0.2">
      <c r="A203" s="18"/>
      <c r="B203" s="19"/>
      <c r="C203" s="182">
        <v>30</v>
      </c>
      <c r="D203" s="182" t="s">
        <v>199</v>
      </c>
      <c r="E203" s="183" t="s">
        <v>247</v>
      </c>
      <c r="F203" s="184" t="s">
        <v>248</v>
      </c>
      <c r="G203" s="185" t="s">
        <v>237</v>
      </c>
      <c r="H203" s="186">
        <v>1543.4</v>
      </c>
      <c r="I203" s="5">
        <v>0</v>
      </c>
      <c r="J203" s="187">
        <f>ROUND(I203*H203,0)</f>
        <v>0</v>
      </c>
      <c r="K203" s="184" t="s">
        <v>1</v>
      </c>
      <c r="L203" s="188"/>
      <c r="M203" s="189" t="s">
        <v>1</v>
      </c>
      <c r="N203" s="190" t="s">
        <v>38</v>
      </c>
      <c r="O203" s="148">
        <v>0</v>
      </c>
      <c r="P203" s="148">
        <f>O203*H203</f>
        <v>0</v>
      </c>
      <c r="Q203" s="148">
        <v>1E-3</v>
      </c>
      <c r="R203" s="148">
        <f>Q203*H203</f>
        <v>1.5434000000000001</v>
      </c>
      <c r="S203" s="148">
        <v>0</v>
      </c>
      <c r="T203" s="149">
        <f>S203*H203</f>
        <v>0</v>
      </c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R203" s="150" t="s">
        <v>203</v>
      </c>
      <c r="AT203" s="150" t="s">
        <v>199</v>
      </c>
      <c r="AU203" s="150" t="s">
        <v>82</v>
      </c>
      <c r="AY203" s="7" t="s">
        <v>120</v>
      </c>
      <c r="BE203" s="151">
        <f>IF(N203="základní",J203,0)</f>
        <v>0</v>
      </c>
      <c r="BF203" s="151">
        <f>IF(N203="snížená",J203,0)</f>
        <v>0</v>
      </c>
      <c r="BG203" s="151">
        <f>IF(N203="zákl. přenesená",J203,0)</f>
        <v>0</v>
      </c>
      <c r="BH203" s="151">
        <f>IF(N203="sníž. přenesená",J203,0)</f>
        <v>0</v>
      </c>
      <c r="BI203" s="151">
        <f>IF(N203="nulová",J203,0)</f>
        <v>0</v>
      </c>
      <c r="BJ203" s="7" t="s">
        <v>8</v>
      </c>
      <c r="BK203" s="151">
        <f>ROUND(I203*H203,0)</f>
        <v>0</v>
      </c>
      <c r="BL203" s="7" t="s">
        <v>177</v>
      </c>
      <c r="BM203" s="150" t="s">
        <v>249</v>
      </c>
    </row>
    <row r="204" spans="1:65" s="152" customFormat="1" x14ac:dyDescent="0.2">
      <c r="B204" s="153"/>
      <c r="C204" s="154"/>
      <c r="D204" s="155" t="s">
        <v>128</v>
      </c>
      <c r="E204" s="156" t="s">
        <v>1</v>
      </c>
      <c r="F204" s="164" t="s">
        <v>241</v>
      </c>
      <c r="G204" s="154"/>
      <c r="H204" s="158">
        <v>1543.4</v>
      </c>
      <c r="I204" s="154"/>
      <c r="J204" s="154"/>
      <c r="K204" s="154"/>
      <c r="L204" s="153"/>
      <c r="M204" s="160"/>
      <c r="N204" s="161"/>
      <c r="O204" s="161"/>
      <c r="P204" s="161"/>
      <c r="Q204" s="161"/>
      <c r="R204" s="161"/>
      <c r="S204" s="161"/>
      <c r="T204" s="162"/>
      <c r="AT204" s="163" t="s">
        <v>128</v>
      </c>
      <c r="AU204" s="163" t="s">
        <v>82</v>
      </c>
      <c r="AV204" s="152" t="s">
        <v>82</v>
      </c>
      <c r="AW204" s="152" t="s">
        <v>29</v>
      </c>
      <c r="AX204" s="152" t="s">
        <v>73</v>
      </c>
      <c r="AY204" s="163" t="s">
        <v>120</v>
      </c>
    </row>
    <row r="205" spans="1:65" s="165" customFormat="1" x14ac:dyDescent="0.2">
      <c r="B205" s="166"/>
      <c r="C205" s="167"/>
      <c r="D205" s="155" t="s">
        <v>128</v>
      </c>
      <c r="E205" s="168" t="s">
        <v>1</v>
      </c>
      <c r="F205" s="169" t="s">
        <v>242</v>
      </c>
      <c r="G205" s="167"/>
      <c r="H205" s="170">
        <v>1543.4</v>
      </c>
      <c r="I205" s="167"/>
      <c r="J205" s="167"/>
      <c r="K205" s="167"/>
      <c r="L205" s="166"/>
      <c r="M205" s="171"/>
      <c r="N205" s="172"/>
      <c r="O205" s="172"/>
      <c r="P205" s="172"/>
      <c r="Q205" s="172"/>
      <c r="R205" s="172"/>
      <c r="S205" s="172"/>
      <c r="T205" s="173"/>
      <c r="AT205" s="174" t="s">
        <v>128</v>
      </c>
      <c r="AU205" s="174" t="s">
        <v>82</v>
      </c>
      <c r="AV205" s="165" t="s">
        <v>130</v>
      </c>
      <c r="AW205" s="165" t="s">
        <v>29</v>
      </c>
      <c r="AX205" s="165" t="s">
        <v>8</v>
      </c>
      <c r="AY205" s="174" t="s">
        <v>120</v>
      </c>
    </row>
    <row r="206" spans="1:65" s="22" customFormat="1" ht="33" customHeight="1" x14ac:dyDescent="0.2">
      <c r="A206" s="18"/>
      <c r="B206" s="19"/>
      <c r="C206" s="140">
        <v>31</v>
      </c>
      <c r="D206" s="140" t="s">
        <v>123</v>
      </c>
      <c r="E206" s="141" t="s">
        <v>250</v>
      </c>
      <c r="F206" s="142" t="s">
        <v>251</v>
      </c>
      <c r="G206" s="143" t="s">
        <v>237</v>
      </c>
      <c r="H206" s="144">
        <v>1350</v>
      </c>
      <c r="I206" s="4">
        <v>0</v>
      </c>
      <c r="J206" s="145">
        <f>ROUND(I206*H206,0)</f>
        <v>0</v>
      </c>
      <c r="K206" s="142" t="s">
        <v>125</v>
      </c>
      <c r="L206" s="19"/>
      <c r="M206" s="146" t="s">
        <v>1</v>
      </c>
      <c r="N206" s="147" t="s">
        <v>38</v>
      </c>
      <c r="O206" s="148">
        <v>2.5999999999999999E-2</v>
      </c>
      <c r="P206" s="148">
        <f>O206*H206</f>
        <v>35.1</v>
      </c>
      <c r="Q206" s="148">
        <v>0</v>
      </c>
      <c r="R206" s="148">
        <f>Q206*H206</f>
        <v>0</v>
      </c>
      <c r="S206" s="148">
        <v>1E-3</v>
      </c>
      <c r="T206" s="149">
        <f>S206*H206</f>
        <v>1.35</v>
      </c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R206" s="150" t="s">
        <v>177</v>
      </c>
      <c r="AT206" s="150" t="s">
        <v>123</v>
      </c>
      <c r="AU206" s="150" t="s">
        <v>82</v>
      </c>
      <c r="AY206" s="7" t="s">
        <v>120</v>
      </c>
      <c r="BE206" s="151">
        <f>IF(N206="základní",J206,0)</f>
        <v>0</v>
      </c>
      <c r="BF206" s="151">
        <f>IF(N206="snížená",J206,0)</f>
        <v>0</v>
      </c>
      <c r="BG206" s="151">
        <f>IF(N206="zákl. přenesená",J206,0)</f>
        <v>0</v>
      </c>
      <c r="BH206" s="151">
        <f>IF(N206="sníž. přenesená",J206,0)</f>
        <v>0</v>
      </c>
      <c r="BI206" s="151">
        <f>IF(N206="nulová",J206,0)</f>
        <v>0</v>
      </c>
      <c r="BJ206" s="7" t="s">
        <v>8</v>
      </c>
      <c r="BK206" s="151">
        <f>ROUND(I206*H206,0)</f>
        <v>0</v>
      </c>
      <c r="BL206" s="7" t="s">
        <v>177</v>
      </c>
      <c r="BM206" s="150" t="s">
        <v>252</v>
      </c>
    </row>
    <row r="207" spans="1:65" s="152" customFormat="1" x14ac:dyDescent="0.2">
      <c r="B207" s="153"/>
      <c r="C207" s="154"/>
      <c r="D207" s="155" t="s">
        <v>128</v>
      </c>
      <c r="E207" s="156" t="s">
        <v>1</v>
      </c>
      <c r="F207" s="164" t="s">
        <v>253</v>
      </c>
      <c r="G207" s="154"/>
      <c r="H207" s="158">
        <v>850</v>
      </c>
      <c r="I207" s="154"/>
      <c r="J207" s="154"/>
      <c r="K207" s="154"/>
      <c r="L207" s="153"/>
      <c r="M207" s="160"/>
      <c r="N207" s="161"/>
      <c r="O207" s="161"/>
      <c r="P207" s="161"/>
      <c r="Q207" s="161"/>
      <c r="R207" s="161"/>
      <c r="S207" s="161"/>
      <c r="T207" s="162"/>
      <c r="AT207" s="163" t="s">
        <v>128</v>
      </c>
      <c r="AU207" s="163" t="s">
        <v>82</v>
      </c>
      <c r="AV207" s="152" t="s">
        <v>82</v>
      </c>
      <c r="AW207" s="152" t="s">
        <v>29</v>
      </c>
      <c r="AX207" s="152" t="s">
        <v>73</v>
      </c>
      <c r="AY207" s="163" t="s">
        <v>120</v>
      </c>
    </row>
    <row r="208" spans="1:65" s="152" customFormat="1" x14ac:dyDescent="0.2">
      <c r="B208" s="153"/>
      <c r="C208" s="154"/>
      <c r="D208" s="155" t="s">
        <v>128</v>
      </c>
      <c r="E208" s="156" t="s">
        <v>1</v>
      </c>
      <c r="F208" s="164" t="s">
        <v>254</v>
      </c>
      <c r="G208" s="154"/>
      <c r="H208" s="158">
        <v>500</v>
      </c>
      <c r="I208" s="154"/>
      <c r="J208" s="154"/>
      <c r="K208" s="154"/>
      <c r="L208" s="153"/>
      <c r="M208" s="160"/>
      <c r="N208" s="161"/>
      <c r="O208" s="161"/>
      <c r="P208" s="161"/>
      <c r="Q208" s="161"/>
      <c r="R208" s="161"/>
      <c r="S208" s="161"/>
      <c r="T208" s="162"/>
      <c r="AT208" s="163" t="s">
        <v>128</v>
      </c>
      <c r="AU208" s="163" t="s">
        <v>82</v>
      </c>
      <c r="AV208" s="152" t="s">
        <v>82</v>
      </c>
      <c r="AW208" s="152" t="s">
        <v>29</v>
      </c>
      <c r="AX208" s="152" t="s">
        <v>73</v>
      </c>
      <c r="AY208" s="163" t="s">
        <v>120</v>
      </c>
    </row>
    <row r="209" spans="1:65" s="165" customFormat="1" x14ac:dyDescent="0.2">
      <c r="B209" s="166"/>
      <c r="C209" s="167"/>
      <c r="D209" s="155" t="s">
        <v>128</v>
      </c>
      <c r="E209" s="168" t="s">
        <v>1</v>
      </c>
      <c r="F209" s="169" t="s">
        <v>138</v>
      </c>
      <c r="G209" s="167"/>
      <c r="H209" s="170">
        <v>1350</v>
      </c>
      <c r="I209" s="167"/>
      <c r="J209" s="167"/>
      <c r="K209" s="167"/>
      <c r="L209" s="166"/>
      <c r="M209" s="171"/>
      <c r="N209" s="172"/>
      <c r="O209" s="172"/>
      <c r="P209" s="172"/>
      <c r="Q209" s="172"/>
      <c r="R209" s="172"/>
      <c r="S209" s="172"/>
      <c r="T209" s="173"/>
      <c r="AT209" s="174" t="s">
        <v>128</v>
      </c>
      <c r="AU209" s="174" t="s">
        <v>82</v>
      </c>
      <c r="AV209" s="165" t="s">
        <v>130</v>
      </c>
      <c r="AW209" s="165" t="s">
        <v>29</v>
      </c>
      <c r="AX209" s="165" t="s">
        <v>8</v>
      </c>
      <c r="AY209" s="174" t="s">
        <v>120</v>
      </c>
    </row>
    <row r="210" spans="1:65" s="22" customFormat="1" ht="24.25" customHeight="1" x14ac:dyDescent="0.2">
      <c r="A210" s="18"/>
      <c r="B210" s="19"/>
      <c r="C210" s="140">
        <v>32</v>
      </c>
      <c r="D210" s="140" t="s">
        <v>123</v>
      </c>
      <c r="E210" s="141" t="s">
        <v>255</v>
      </c>
      <c r="F210" s="142" t="s">
        <v>256</v>
      </c>
      <c r="G210" s="143" t="s">
        <v>175</v>
      </c>
      <c r="H210" s="144">
        <v>12.984999999999999</v>
      </c>
      <c r="I210" s="4">
        <v>0</v>
      </c>
      <c r="J210" s="145">
        <f>ROUND(I210*H210,0)</f>
        <v>0</v>
      </c>
      <c r="K210" s="142" t="s">
        <v>125</v>
      </c>
      <c r="L210" s="19"/>
      <c r="M210" s="146" t="s">
        <v>1</v>
      </c>
      <c r="N210" s="147" t="s">
        <v>38</v>
      </c>
      <c r="O210" s="148">
        <v>1.8080000000000001</v>
      </c>
      <c r="P210" s="148">
        <f>O210*H210</f>
        <v>23.476880000000001</v>
      </c>
      <c r="Q210" s="148">
        <v>0</v>
      </c>
      <c r="R210" s="148">
        <f>Q210*H210</f>
        <v>0</v>
      </c>
      <c r="S210" s="148">
        <v>0</v>
      </c>
      <c r="T210" s="149">
        <f>S210*H210</f>
        <v>0</v>
      </c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R210" s="150" t="s">
        <v>177</v>
      </c>
      <c r="AT210" s="150" t="s">
        <v>123</v>
      </c>
      <c r="AU210" s="150" t="s">
        <v>82</v>
      </c>
      <c r="AY210" s="7" t="s">
        <v>120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7" t="s">
        <v>8</v>
      </c>
      <c r="BK210" s="151">
        <f>ROUND(I210*H210,0)</f>
        <v>0</v>
      </c>
      <c r="BL210" s="7" t="s">
        <v>177</v>
      </c>
      <c r="BM210" s="150" t="s">
        <v>257</v>
      </c>
    </row>
    <row r="211" spans="1:65" s="127" customFormat="1" ht="22.9" customHeight="1" x14ac:dyDescent="0.25">
      <c r="B211" s="128"/>
      <c r="C211" s="175"/>
      <c r="D211" s="176" t="s">
        <v>72</v>
      </c>
      <c r="E211" s="177" t="s">
        <v>258</v>
      </c>
      <c r="F211" s="177" t="s">
        <v>259</v>
      </c>
      <c r="G211" s="175"/>
      <c r="H211" s="175"/>
      <c r="I211" s="175"/>
      <c r="J211" s="178">
        <f>BK211</f>
        <v>0</v>
      </c>
      <c r="K211" s="175"/>
      <c r="L211" s="128"/>
      <c r="M211" s="132"/>
      <c r="N211" s="133"/>
      <c r="O211" s="133"/>
      <c r="P211" s="134">
        <f>SUM(P212:P221)</f>
        <v>174.38200000000001</v>
      </c>
      <c r="Q211" s="133"/>
      <c r="R211" s="134">
        <f>SUM(R212:R221)</f>
        <v>0.44420460999999994</v>
      </c>
      <c r="S211" s="133"/>
      <c r="T211" s="135">
        <f>SUM(T212:T221)</f>
        <v>0</v>
      </c>
      <c r="AR211" s="129" t="s">
        <v>82</v>
      </c>
      <c r="AT211" s="136" t="s">
        <v>72</v>
      </c>
      <c r="AU211" s="136" t="s">
        <v>8</v>
      </c>
      <c r="AY211" s="129" t="s">
        <v>120</v>
      </c>
      <c r="BK211" s="137">
        <f>SUM(BK212:BK221)</f>
        <v>0</v>
      </c>
    </row>
    <row r="212" spans="1:65" s="22" customFormat="1" ht="16.5" customHeight="1" x14ac:dyDescent="0.2">
      <c r="A212" s="18"/>
      <c r="B212" s="19"/>
      <c r="C212" s="140">
        <v>33</v>
      </c>
      <c r="D212" s="140" t="s">
        <v>123</v>
      </c>
      <c r="E212" s="141" t="s">
        <v>260</v>
      </c>
      <c r="F212" s="142" t="s">
        <v>261</v>
      </c>
      <c r="G212" s="143" t="s">
        <v>131</v>
      </c>
      <c r="H212" s="144">
        <v>353</v>
      </c>
      <c r="I212" s="4">
        <v>0</v>
      </c>
      <c r="J212" s="145">
        <f>ROUND(I212*H212,0)</f>
        <v>0</v>
      </c>
      <c r="K212" s="142" t="s">
        <v>125</v>
      </c>
      <c r="L212" s="19"/>
      <c r="M212" s="146" t="s">
        <v>1</v>
      </c>
      <c r="N212" s="147" t="s">
        <v>38</v>
      </c>
      <c r="O212" s="148">
        <v>4.2000000000000003E-2</v>
      </c>
      <c r="P212" s="148">
        <f>O212*H212</f>
        <v>14.826000000000001</v>
      </c>
      <c r="Q212" s="148">
        <v>2.08E-6</v>
      </c>
      <c r="R212" s="148">
        <f>Q212*H212</f>
        <v>7.3424000000000004E-4</v>
      </c>
      <c r="S212" s="148">
        <v>0</v>
      </c>
      <c r="T212" s="149">
        <f>S212*H212</f>
        <v>0</v>
      </c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R212" s="150" t="s">
        <v>177</v>
      </c>
      <c r="AT212" s="150" t="s">
        <v>123</v>
      </c>
      <c r="AU212" s="150" t="s">
        <v>82</v>
      </c>
      <c r="AY212" s="7" t="s">
        <v>120</v>
      </c>
      <c r="BE212" s="151">
        <f>IF(N212="základní",J212,0)</f>
        <v>0</v>
      </c>
      <c r="BF212" s="151">
        <f>IF(N212="snížená",J212,0)</f>
        <v>0</v>
      </c>
      <c r="BG212" s="151">
        <f>IF(N212="zákl. přenesená",J212,0)</f>
        <v>0</v>
      </c>
      <c r="BH212" s="151">
        <f>IF(N212="sníž. přenesená",J212,0)</f>
        <v>0</v>
      </c>
      <c r="BI212" s="151">
        <f>IF(N212="nulová",J212,0)</f>
        <v>0</v>
      </c>
      <c r="BJ212" s="7" t="s">
        <v>8</v>
      </c>
      <c r="BK212" s="151">
        <f>ROUND(I212*H212,0)</f>
        <v>0</v>
      </c>
      <c r="BL212" s="7" t="s">
        <v>177</v>
      </c>
      <c r="BM212" s="150" t="s">
        <v>262</v>
      </c>
    </row>
    <row r="213" spans="1:65" s="152" customFormat="1" x14ac:dyDescent="0.2">
      <c r="B213" s="153"/>
      <c r="C213" s="154"/>
      <c r="D213" s="155" t="s">
        <v>128</v>
      </c>
      <c r="E213" s="156" t="s">
        <v>1</v>
      </c>
      <c r="F213" s="164" t="s">
        <v>167</v>
      </c>
      <c r="G213" s="154"/>
      <c r="H213" s="158">
        <v>353</v>
      </c>
      <c r="I213" s="154" t="s">
        <v>345</v>
      </c>
      <c r="J213" s="154"/>
      <c r="K213" s="154"/>
      <c r="L213" s="153"/>
      <c r="M213" s="160"/>
      <c r="N213" s="161"/>
      <c r="O213" s="161"/>
      <c r="P213" s="161"/>
      <c r="Q213" s="161"/>
      <c r="R213" s="161"/>
      <c r="S213" s="161"/>
      <c r="T213" s="162"/>
      <c r="AT213" s="163" t="s">
        <v>128</v>
      </c>
      <c r="AU213" s="163" t="s">
        <v>82</v>
      </c>
      <c r="AV213" s="152" t="s">
        <v>82</v>
      </c>
      <c r="AW213" s="152" t="s">
        <v>29</v>
      </c>
      <c r="AX213" s="152" t="s">
        <v>8</v>
      </c>
      <c r="AY213" s="163" t="s">
        <v>120</v>
      </c>
    </row>
    <row r="214" spans="1:65" s="22" customFormat="1" ht="16.5" customHeight="1" x14ac:dyDescent="0.2">
      <c r="A214" s="18"/>
      <c r="B214" s="19"/>
      <c r="C214" s="140">
        <v>34</v>
      </c>
      <c r="D214" s="140" t="s">
        <v>123</v>
      </c>
      <c r="E214" s="141" t="s">
        <v>263</v>
      </c>
      <c r="F214" s="142" t="s">
        <v>264</v>
      </c>
      <c r="G214" s="143" t="s">
        <v>131</v>
      </c>
      <c r="H214" s="144">
        <v>353</v>
      </c>
      <c r="I214" s="4">
        <v>0</v>
      </c>
      <c r="J214" s="145">
        <f>ROUND(I214*H214,0)</f>
        <v>0</v>
      </c>
      <c r="K214" s="142" t="s">
        <v>125</v>
      </c>
      <c r="L214" s="19"/>
      <c r="M214" s="146" t="s">
        <v>1</v>
      </c>
      <c r="N214" s="147" t="s">
        <v>38</v>
      </c>
      <c r="O214" s="148">
        <v>0.13900000000000001</v>
      </c>
      <c r="P214" s="148">
        <f>O214*H214</f>
        <v>49.067000000000007</v>
      </c>
      <c r="Q214" s="148">
        <v>0</v>
      </c>
      <c r="R214" s="148">
        <f>Q214*H214</f>
        <v>0</v>
      </c>
      <c r="S214" s="148">
        <v>0</v>
      </c>
      <c r="T214" s="149">
        <f>S214*H214</f>
        <v>0</v>
      </c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R214" s="150" t="s">
        <v>177</v>
      </c>
      <c r="AT214" s="150" t="s">
        <v>123</v>
      </c>
      <c r="AU214" s="150" t="s">
        <v>82</v>
      </c>
      <c r="AY214" s="7" t="s">
        <v>120</v>
      </c>
      <c r="BE214" s="151">
        <f>IF(N214="základní",J214,0)</f>
        <v>0</v>
      </c>
      <c r="BF214" s="151">
        <f>IF(N214="snížená",J214,0)</f>
        <v>0</v>
      </c>
      <c r="BG214" s="151">
        <f>IF(N214="zákl. přenesená",J214,0)</f>
        <v>0</v>
      </c>
      <c r="BH214" s="151">
        <f>IF(N214="sníž. přenesená",J214,0)</f>
        <v>0</v>
      </c>
      <c r="BI214" s="151">
        <f>IF(N214="nulová",J214,0)</f>
        <v>0</v>
      </c>
      <c r="BJ214" s="7" t="s">
        <v>8</v>
      </c>
      <c r="BK214" s="151">
        <f>ROUND(I214*H214,0)</f>
        <v>0</v>
      </c>
      <c r="BL214" s="7" t="s">
        <v>177</v>
      </c>
      <c r="BM214" s="150" t="s">
        <v>265</v>
      </c>
    </row>
    <row r="215" spans="1:65" s="152" customFormat="1" x14ac:dyDescent="0.2">
      <c r="B215" s="153"/>
      <c r="C215" s="154"/>
      <c r="D215" s="155" t="s">
        <v>128</v>
      </c>
      <c r="E215" s="156" t="s">
        <v>1</v>
      </c>
      <c r="F215" s="164" t="s">
        <v>167</v>
      </c>
      <c r="G215" s="154"/>
      <c r="H215" s="158">
        <v>353</v>
      </c>
      <c r="I215" s="154"/>
      <c r="J215" s="154"/>
      <c r="K215" s="154"/>
      <c r="L215" s="153"/>
      <c r="M215" s="160"/>
      <c r="N215" s="161"/>
      <c r="O215" s="161"/>
      <c r="P215" s="161"/>
      <c r="Q215" s="161"/>
      <c r="R215" s="161"/>
      <c r="S215" s="161"/>
      <c r="T215" s="162"/>
      <c r="AT215" s="163" t="s">
        <v>128</v>
      </c>
      <c r="AU215" s="163" t="s">
        <v>82</v>
      </c>
      <c r="AV215" s="152" t="s">
        <v>82</v>
      </c>
      <c r="AW215" s="152" t="s">
        <v>29</v>
      </c>
      <c r="AX215" s="152" t="s">
        <v>8</v>
      </c>
      <c r="AY215" s="163" t="s">
        <v>120</v>
      </c>
    </row>
    <row r="216" spans="1:65" s="22" customFormat="1" ht="24.25" customHeight="1" x14ac:dyDescent="0.2">
      <c r="A216" s="18"/>
      <c r="B216" s="19"/>
      <c r="C216" s="140">
        <v>35</v>
      </c>
      <c r="D216" s="140" t="s">
        <v>123</v>
      </c>
      <c r="E216" s="141" t="s">
        <v>266</v>
      </c>
      <c r="F216" s="142" t="s">
        <v>267</v>
      </c>
      <c r="G216" s="143" t="s">
        <v>131</v>
      </c>
      <c r="H216" s="144">
        <v>353</v>
      </c>
      <c r="I216" s="4">
        <v>0</v>
      </c>
      <c r="J216" s="145">
        <f>ROUND(I216*H216,0)</f>
        <v>0</v>
      </c>
      <c r="K216" s="142" t="s">
        <v>125</v>
      </c>
      <c r="L216" s="19"/>
      <c r="M216" s="146" t="s">
        <v>1</v>
      </c>
      <c r="N216" s="147" t="s">
        <v>38</v>
      </c>
      <c r="O216" s="148">
        <v>0.219</v>
      </c>
      <c r="P216" s="148">
        <f>O216*H216</f>
        <v>77.307000000000002</v>
      </c>
      <c r="Q216" s="148">
        <v>1.008E-3</v>
      </c>
      <c r="R216" s="148">
        <f>Q216*H216</f>
        <v>0.35582399999999997</v>
      </c>
      <c r="S216" s="148">
        <v>0</v>
      </c>
      <c r="T216" s="149">
        <f>S216*H216</f>
        <v>0</v>
      </c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R216" s="150" t="s">
        <v>177</v>
      </c>
      <c r="AT216" s="150" t="s">
        <v>123</v>
      </c>
      <c r="AU216" s="150" t="s">
        <v>82</v>
      </c>
      <c r="AY216" s="7" t="s">
        <v>120</v>
      </c>
      <c r="BE216" s="151">
        <f>IF(N216="základní",J216,0)</f>
        <v>0</v>
      </c>
      <c r="BF216" s="151">
        <f>IF(N216="snížená",J216,0)</f>
        <v>0</v>
      </c>
      <c r="BG216" s="151">
        <f>IF(N216="zákl. přenesená",J216,0)</f>
        <v>0</v>
      </c>
      <c r="BH216" s="151">
        <f>IF(N216="sníž. přenesená",J216,0)</f>
        <v>0</v>
      </c>
      <c r="BI216" s="151">
        <f>IF(N216="nulová",J216,0)</f>
        <v>0</v>
      </c>
      <c r="BJ216" s="7" t="s">
        <v>8</v>
      </c>
      <c r="BK216" s="151">
        <f>ROUND(I216*H216,0)</f>
        <v>0</v>
      </c>
      <c r="BL216" s="7" t="s">
        <v>177</v>
      </c>
      <c r="BM216" s="150" t="s">
        <v>268</v>
      </c>
    </row>
    <row r="217" spans="1:65" s="152" customFormat="1" x14ac:dyDescent="0.2">
      <c r="B217" s="153"/>
      <c r="C217" s="154"/>
      <c r="D217" s="155" t="s">
        <v>128</v>
      </c>
      <c r="E217" s="156" t="s">
        <v>1</v>
      </c>
      <c r="F217" s="164" t="s">
        <v>167</v>
      </c>
      <c r="G217" s="154"/>
      <c r="H217" s="158">
        <v>353</v>
      </c>
      <c r="I217" s="154"/>
      <c r="J217" s="154"/>
      <c r="K217" s="154"/>
      <c r="L217" s="153"/>
      <c r="M217" s="160"/>
      <c r="N217" s="161"/>
      <c r="O217" s="161"/>
      <c r="P217" s="161"/>
      <c r="Q217" s="161"/>
      <c r="R217" s="161"/>
      <c r="S217" s="161"/>
      <c r="T217" s="162"/>
      <c r="AT217" s="163" t="s">
        <v>128</v>
      </c>
      <c r="AU217" s="163" t="s">
        <v>82</v>
      </c>
      <c r="AV217" s="152" t="s">
        <v>82</v>
      </c>
      <c r="AW217" s="152" t="s">
        <v>29</v>
      </c>
      <c r="AX217" s="152" t="s">
        <v>8</v>
      </c>
      <c r="AY217" s="163" t="s">
        <v>120</v>
      </c>
    </row>
    <row r="218" spans="1:65" s="22" customFormat="1" ht="33" customHeight="1" x14ac:dyDescent="0.2">
      <c r="A218" s="18"/>
      <c r="B218" s="19"/>
      <c r="C218" s="140">
        <v>36</v>
      </c>
      <c r="D218" s="140" t="s">
        <v>123</v>
      </c>
      <c r="E218" s="141" t="s">
        <v>269</v>
      </c>
      <c r="F218" s="142" t="s">
        <v>270</v>
      </c>
      <c r="G218" s="143" t="s">
        <v>131</v>
      </c>
      <c r="H218" s="144">
        <v>353</v>
      </c>
      <c r="I218" s="4">
        <v>0</v>
      </c>
      <c r="J218" s="145">
        <f>ROUND(I218*H218,0)</f>
        <v>0</v>
      </c>
      <c r="K218" s="142" t="s">
        <v>125</v>
      </c>
      <c r="L218" s="19"/>
      <c r="M218" s="146" t="s">
        <v>1</v>
      </c>
      <c r="N218" s="147" t="s">
        <v>38</v>
      </c>
      <c r="O218" s="148">
        <v>9.4E-2</v>
      </c>
      <c r="P218" s="148">
        <f>O218*H218</f>
        <v>33.182000000000002</v>
      </c>
      <c r="Q218" s="148">
        <v>2.31E-4</v>
      </c>
      <c r="R218" s="148">
        <f>Q218*H218</f>
        <v>8.1543000000000004E-2</v>
      </c>
      <c r="S218" s="148">
        <v>0</v>
      </c>
      <c r="T218" s="149">
        <f>S218*H218</f>
        <v>0</v>
      </c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R218" s="150" t="s">
        <v>177</v>
      </c>
      <c r="AT218" s="150" t="s">
        <v>123</v>
      </c>
      <c r="AU218" s="150" t="s">
        <v>82</v>
      </c>
      <c r="AY218" s="7" t="s">
        <v>120</v>
      </c>
      <c r="BE218" s="151">
        <f>IF(N218="základní",J218,0)</f>
        <v>0</v>
      </c>
      <c r="BF218" s="151">
        <f>IF(N218="snížená",J218,0)</f>
        <v>0</v>
      </c>
      <c r="BG218" s="151">
        <f>IF(N218="zákl. přenesená",J218,0)</f>
        <v>0</v>
      </c>
      <c r="BH218" s="151">
        <f>IF(N218="sníž. přenesená",J218,0)</f>
        <v>0</v>
      </c>
      <c r="BI218" s="151">
        <f>IF(N218="nulová",J218,0)</f>
        <v>0</v>
      </c>
      <c r="BJ218" s="7" t="s">
        <v>8</v>
      </c>
      <c r="BK218" s="151">
        <f>ROUND(I218*H218,0)</f>
        <v>0</v>
      </c>
      <c r="BL218" s="7" t="s">
        <v>177</v>
      </c>
      <c r="BM218" s="150" t="s">
        <v>271</v>
      </c>
    </row>
    <row r="219" spans="1:65" s="152" customFormat="1" x14ac:dyDescent="0.2">
      <c r="B219" s="153"/>
      <c r="C219" s="154"/>
      <c r="D219" s="155" t="s">
        <v>128</v>
      </c>
      <c r="E219" s="156" t="s">
        <v>1</v>
      </c>
      <c r="F219" s="164" t="s">
        <v>167</v>
      </c>
      <c r="G219" s="154"/>
      <c r="H219" s="158">
        <v>353</v>
      </c>
      <c r="I219" s="154"/>
      <c r="J219" s="154"/>
      <c r="K219" s="154"/>
      <c r="L219" s="153"/>
      <c r="M219" s="160"/>
      <c r="N219" s="161"/>
      <c r="O219" s="161"/>
      <c r="P219" s="161"/>
      <c r="Q219" s="161"/>
      <c r="R219" s="161"/>
      <c r="S219" s="161"/>
      <c r="T219" s="162"/>
      <c r="AT219" s="163" t="s">
        <v>128</v>
      </c>
      <c r="AU219" s="163" t="s">
        <v>82</v>
      </c>
      <c r="AV219" s="152" t="s">
        <v>82</v>
      </c>
      <c r="AW219" s="152" t="s">
        <v>29</v>
      </c>
      <c r="AX219" s="152" t="s">
        <v>8</v>
      </c>
      <c r="AY219" s="163" t="s">
        <v>120</v>
      </c>
    </row>
    <row r="220" spans="1:65" s="22" customFormat="1" ht="33" customHeight="1" x14ac:dyDescent="0.2">
      <c r="A220" s="18"/>
      <c r="B220" s="19"/>
      <c r="C220" s="140">
        <v>37</v>
      </c>
      <c r="D220" s="140" t="s">
        <v>123</v>
      </c>
      <c r="E220" s="141" t="s">
        <v>272</v>
      </c>
      <c r="F220" s="142" t="s">
        <v>273</v>
      </c>
      <c r="G220" s="143" t="s">
        <v>131</v>
      </c>
      <c r="H220" s="144">
        <v>353</v>
      </c>
      <c r="I220" s="4">
        <v>0</v>
      </c>
      <c r="J220" s="145">
        <f>ROUND(I220*H220,0)</f>
        <v>0</v>
      </c>
      <c r="K220" s="142" t="s">
        <v>125</v>
      </c>
      <c r="L220" s="19"/>
      <c r="M220" s="146" t="s">
        <v>1</v>
      </c>
      <c r="N220" s="147" t="s">
        <v>38</v>
      </c>
      <c r="O220" s="148">
        <v>0</v>
      </c>
      <c r="P220" s="148">
        <f>O220*H220</f>
        <v>0</v>
      </c>
      <c r="Q220" s="148">
        <v>1.7289999999999999E-5</v>
      </c>
      <c r="R220" s="148">
        <f>Q220*H220</f>
        <v>6.1033699999999995E-3</v>
      </c>
      <c r="S220" s="148">
        <v>0</v>
      </c>
      <c r="T220" s="149">
        <f>S220*H220</f>
        <v>0</v>
      </c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R220" s="150" t="s">
        <v>177</v>
      </c>
      <c r="AT220" s="150" t="s">
        <v>123</v>
      </c>
      <c r="AU220" s="150" t="s">
        <v>82</v>
      </c>
      <c r="AY220" s="7" t="s">
        <v>120</v>
      </c>
      <c r="BE220" s="151">
        <f>IF(N220="základní",J220,0)</f>
        <v>0</v>
      </c>
      <c r="BF220" s="151">
        <f>IF(N220="snížená",J220,0)</f>
        <v>0</v>
      </c>
      <c r="BG220" s="151">
        <f>IF(N220="zákl. přenesená",J220,0)</f>
        <v>0</v>
      </c>
      <c r="BH220" s="151">
        <f>IF(N220="sníž. přenesená",J220,0)</f>
        <v>0</v>
      </c>
      <c r="BI220" s="151">
        <f>IF(N220="nulová",J220,0)</f>
        <v>0</v>
      </c>
      <c r="BJ220" s="7" t="s">
        <v>8</v>
      </c>
      <c r="BK220" s="151">
        <f>ROUND(I220*H220,0)</f>
        <v>0</v>
      </c>
      <c r="BL220" s="7" t="s">
        <v>177</v>
      </c>
      <c r="BM220" s="150" t="s">
        <v>274</v>
      </c>
    </row>
    <row r="221" spans="1:65" s="152" customFormat="1" x14ac:dyDescent="0.2">
      <c r="B221" s="153"/>
      <c r="C221" s="154"/>
      <c r="D221" s="155" t="s">
        <v>128</v>
      </c>
      <c r="E221" s="156" t="s">
        <v>1</v>
      </c>
      <c r="F221" s="164" t="s">
        <v>167</v>
      </c>
      <c r="G221" s="154"/>
      <c r="H221" s="158">
        <v>353</v>
      </c>
      <c r="I221" s="154"/>
      <c r="J221" s="154"/>
      <c r="K221" s="154"/>
      <c r="L221" s="153"/>
      <c r="M221" s="160"/>
      <c r="N221" s="161"/>
      <c r="O221" s="161"/>
      <c r="P221" s="161"/>
      <c r="Q221" s="161"/>
      <c r="R221" s="161"/>
      <c r="S221" s="161"/>
      <c r="T221" s="162"/>
      <c r="AT221" s="163" t="s">
        <v>128</v>
      </c>
      <c r="AU221" s="163" t="s">
        <v>82</v>
      </c>
      <c r="AV221" s="152" t="s">
        <v>82</v>
      </c>
      <c r="AW221" s="152" t="s">
        <v>29</v>
      </c>
      <c r="AX221" s="152" t="s">
        <v>8</v>
      </c>
      <c r="AY221" s="163" t="s">
        <v>120</v>
      </c>
    </row>
    <row r="222" spans="1:65" s="127" customFormat="1" ht="22.9" customHeight="1" x14ac:dyDescent="0.25">
      <c r="B222" s="128"/>
      <c r="C222" s="175"/>
      <c r="D222" s="176" t="s">
        <v>72</v>
      </c>
      <c r="E222" s="177" t="s">
        <v>275</v>
      </c>
      <c r="F222" s="177" t="s">
        <v>276</v>
      </c>
      <c r="G222" s="175"/>
      <c r="H222" s="175"/>
      <c r="I222" s="175"/>
      <c r="J222" s="178">
        <f>BK222</f>
        <v>0</v>
      </c>
      <c r="K222" s="175"/>
      <c r="L222" s="128"/>
      <c r="M222" s="132"/>
      <c r="N222" s="133"/>
      <c r="O222" s="133"/>
      <c r="P222" s="134">
        <f>SUM(P223:P226)</f>
        <v>167.25584199999997</v>
      </c>
      <c r="Q222" s="133"/>
      <c r="R222" s="134">
        <f>SUM(R223:R226)</f>
        <v>5.2368282937599995</v>
      </c>
      <c r="S222" s="133"/>
      <c r="T222" s="135">
        <f>SUM(T223:T226)</f>
        <v>0</v>
      </c>
      <c r="AR222" s="129" t="s">
        <v>82</v>
      </c>
      <c r="AT222" s="136" t="s">
        <v>72</v>
      </c>
      <c r="AU222" s="136" t="s">
        <v>8</v>
      </c>
      <c r="AY222" s="129" t="s">
        <v>120</v>
      </c>
      <c r="BK222" s="137">
        <f>SUM(BK223:BK226)</f>
        <v>0</v>
      </c>
    </row>
    <row r="223" spans="1:65" s="22" customFormat="1" ht="33" customHeight="1" x14ac:dyDescent="0.2">
      <c r="A223" s="18"/>
      <c r="B223" s="19"/>
      <c r="C223" s="140">
        <v>38</v>
      </c>
      <c r="D223" s="140" t="s">
        <v>123</v>
      </c>
      <c r="E223" s="141" t="s">
        <v>277</v>
      </c>
      <c r="F223" s="142" t="s">
        <v>278</v>
      </c>
      <c r="G223" s="143" t="s">
        <v>131</v>
      </c>
      <c r="H223" s="144">
        <v>387.65499999999997</v>
      </c>
      <c r="I223" s="4">
        <v>0</v>
      </c>
      <c r="J223" s="145">
        <f>ROUND(I223*H223,0)</f>
        <v>0</v>
      </c>
      <c r="K223" s="142" t="s">
        <v>125</v>
      </c>
      <c r="L223" s="179"/>
      <c r="M223" s="146" t="s">
        <v>1</v>
      </c>
      <c r="N223" s="147" t="s">
        <v>38</v>
      </c>
      <c r="O223" s="148">
        <v>0.41799999999999998</v>
      </c>
      <c r="P223" s="148">
        <f>O223*H223</f>
        <v>162.03978999999998</v>
      </c>
      <c r="Q223" s="148">
        <v>1.3508991999999999E-2</v>
      </c>
      <c r="R223" s="148">
        <f>Q223*H223</f>
        <v>5.2368282937599995</v>
      </c>
      <c r="S223" s="148">
        <v>0</v>
      </c>
      <c r="T223" s="149">
        <f>S223*H223</f>
        <v>0</v>
      </c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R223" s="150" t="s">
        <v>177</v>
      </c>
      <c r="AT223" s="150" t="s">
        <v>123</v>
      </c>
      <c r="AU223" s="150" t="s">
        <v>82</v>
      </c>
      <c r="AY223" s="7" t="s">
        <v>120</v>
      </c>
      <c r="BE223" s="151">
        <f>IF(N223="základní",J223,0)</f>
        <v>0</v>
      </c>
      <c r="BF223" s="151">
        <f>IF(N223="snížená",J223,0)</f>
        <v>0</v>
      </c>
      <c r="BG223" s="151">
        <f>IF(N223="zákl. přenesená",J223,0)</f>
        <v>0</v>
      </c>
      <c r="BH223" s="151">
        <f>IF(N223="sníž. přenesená",J223,0)</f>
        <v>0</v>
      </c>
      <c r="BI223" s="151">
        <f>IF(N223="nulová",J223,0)</f>
        <v>0</v>
      </c>
      <c r="BJ223" s="7" t="s">
        <v>8</v>
      </c>
      <c r="BK223" s="151">
        <f>ROUND(I223*H223,0)</f>
        <v>0</v>
      </c>
      <c r="BL223" s="7" t="s">
        <v>177</v>
      </c>
      <c r="BM223" s="150" t="s">
        <v>279</v>
      </c>
    </row>
    <row r="224" spans="1:65" s="152" customFormat="1" x14ac:dyDescent="0.2">
      <c r="B224" s="153"/>
      <c r="C224" s="154"/>
      <c r="D224" s="155" t="s">
        <v>128</v>
      </c>
      <c r="E224" s="156" t="s">
        <v>1</v>
      </c>
      <c r="F224" s="164" t="s">
        <v>280</v>
      </c>
      <c r="G224" s="154"/>
      <c r="H224" s="158">
        <v>387.65499999999997</v>
      </c>
      <c r="I224" s="154"/>
      <c r="J224" s="154"/>
      <c r="K224" s="154"/>
      <c r="L224" s="153"/>
      <c r="M224" s="160"/>
      <c r="N224" s="161"/>
      <c r="O224" s="161"/>
      <c r="P224" s="161"/>
      <c r="Q224" s="161"/>
      <c r="R224" s="161"/>
      <c r="S224" s="161"/>
      <c r="T224" s="162"/>
      <c r="AT224" s="163" t="s">
        <v>128</v>
      </c>
      <c r="AU224" s="163" t="s">
        <v>82</v>
      </c>
      <c r="AV224" s="152" t="s">
        <v>82</v>
      </c>
      <c r="AW224" s="152" t="s">
        <v>29</v>
      </c>
      <c r="AX224" s="152" t="s">
        <v>73</v>
      </c>
      <c r="AY224" s="163" t="s">
        <v>120</v>
      </c>
    </row>
    <row r="225" spans="1:65" s="165" customFormat="1" x14ac:dyDescent="0.2">
      <c r="B225" s="166"/>
      <c r="C225" s="167"/>
      <c r="D225" s="155" t="s">
        <v>128</v>
      </c>
      <c r="E225" s="168" t="s">
        <v>1</v>
      </c>
      <c r="F225" s="169" t="s">
        <v>138</v>
      </c>
      <c r="G225" s="167"/>
      <c r="H225" s="170">
        <v>387.65499999999997</v>
      </c>
      <c r="I225" s="167"/>
      <c r="J225" s="167"/>
      <c r="K225" s="167"/>
      <c r="L225" s="166"/>
      <c r="M225" s="171"/>
      <c r="N225" s="172"/>
      <c r="O225" s="172"/>
      <c r="P225" s="172"/>
      <c r="Q225" s="172"/>
      <c r="R225" s="172"/>
      <c r="S225" s="172"/>
      <c r="T225" s="173"/>
      <c r="AT225" s="174" t="s">
        <v>128</v>
      </c>
      <c r="AU225" s="174" t="s">
        <v>82</v>
      </c>
      <c r="AV225" s="165" t="s">
        <v>130</v>
      </c>
      <c r="AW225" s="165" t="s">
        <v>29</v>
      </c>
      <c r="AX225" s="165" t="s">
        <v>8</v>
      </c>
      <c r="AY225" s="174" t="s">
        <v>120</v>
      </c>
    </row>
    <row r="226" spans="1:65" s="22" customFormat="1" ht="24.25" customHeight="1" x14ac:dyDescent="0.2">
      <c r="A226" s="18"/>
      <c r="B226" s="19"/>
      <c r="C226" s="140">
        <v>39</v>
      </c>
      <c r="D226" s="140" t="s">
        <v>123</v>
      </c>
      <c r="E226" s="141" t="s">
        <v>281</v>
      </c>
      <c r="F226" s="142" t="s">
        <v>282</v>
      </c>
      <c r="G226" s="143" t="s">
        <v>175</v>
      </c>
      <c r="H226" s="144">
        <v>5.2370000000000001</v>
      </c>
      <c r="I226" s="4">
        <v>0</v>
      </c>
      <c r="J226" s="145">
        <f>ROUND(I226*H226,0)</f>
        <v>0</v>
      </c>
      <c r="K226" s="142" t="s">
        <v>125</v>
      </c>
      <c r="L226" s="19"/>
      <c r="M226" s="146" t="s">
        <v>1</v>
      </c>
      <c r="N226" s="147" t="s">
        <v>38</v>
      </c>
      <c r="O226" s="148">
        <v>0.996</v>
      </c>
      <c r="P226" s="148">
        <f>O226*H226</f>
        <v>5.2160520000000004</v>
      </c>
      <c r="Q226" s="148">
        <v>0</v>
      </c>
      <c r="R226" s="148">
        <f>Q226*H226</f>
        <v>0</v>
      </c>
      <c r="S226" s="148">
        <v>0</v>
      </c>
      <c r="T226" s="149">
        <f>S226*H226</f>
        <v>0</v>
      </c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R226" s="150" t="s">
        <v>177</v>
      </c>
      <c r="AT226" s="150" t="s">
        <v>123</v>
      </c>
      <c r="AU226" s="150" t="s">
        <v>82</v>
      </c>
      <c r="AY226" s="7" t="s">
        <v>120</v>
      </c>
      <c r="BE226" s="151">
        <f>IF(N226="základní",J226,0)</f>
        <v>0</v>
      </c>
      <c r="BF226" s="151">
        <f>IF(N226="snížená",J226,0)</f>
        <v>0</v>
      </c>
      <c r="BG226" s="151">
        <f>IF(N226="zákl. přenesená",J226,0)</f>
        <v>0</v>
      </c>
      <c r="BH226" s="151">
        <f>IF(N226="sníž. přenesená",J226,0)</f>
        <v>0</v>
      </c>
      <c r="BI226" s="151">
        <f>IF(N226="nulová",J226,0)</f>
        <v>0</v>
      </c>
      <c r="BJ226" s="7" t="s">
        <v>8</v>
      </c>
      <c r="BK226" s="151">
        <f>ROUND(I226*H226,0)</f>
        <v>0</v>
      </c>
      <c r="BL226" s="7" t="s">
        <v>177</v>
      </c>
      <c r="BM226" s="150" t="s">
        <v>283</v>
      </c>
    </row>
    <row r="227" spans="1:65" s="127" customFormat="1" ht="25.9" customHeight="1" x14ac:dyDescent="0.35">
      <c r="B227" s="128"/>
      <c r="C227" s="175"/>
      <c r="D227" s="176" t="s">
        <v>72</v>
      </c>
      <c r="E227" s="180" t="s">
        <v>199</v>
      </c>
      <c r="F227" s="180" t="s">
        <v>284</v>
      </c>
      <c r="G227" s="175"/>
      <c r="H227" s="175"/>
      <c r="I227" s="175"/>
      <c r="J227" s="181">
        <f>BK227</f>
        <v>0</v>
      </c>
      <c r="K227" s="175"/>
      <c r="L227" s="128"/>
      <c r="M227" s="132"/>
      <c r="N227" s="133"/>
      <c r="O227" s="133"/>
      <c r="P227" s="134">
        <f>P228</f>
        <v>0</v>
      </c>
      <c r="Q227" s="133"/>
      <c r="R227" s="134">
        <f>R228</f>
        <v>0</v>
      </c>
      <c r="S227" s="133"/>
      <c r="T227" s="135">
        <f>T228</f>
        <v>0</v>
      </c>
      <c r="AR227" s="129" t="s">
        <v>130</v>
      </c>
      <c r="AT227" s="136" t="s">
        <v>72</v>
      </c>
      <c r="AU227" s="136" t="s">
        <v>73</v>
      </c>
      <c r="AY227" s="129" t="s">
        <v>120</v>
      </c>
      <c r="BK227" s="137">
        <f>BK228</f>
        <v>0</v>
      </c>
    </row>
    <row r="228" spans="1:65" s="127" customFormat="1" ht="22.9" customHeight="1" x14ac:dyDescent="0.25">
      <c r="B228" s="128"/>
      <c r="C228" s="175"/>
      <c r="D228" s="176" t="s">
        <v>72</v>
      </c>
      <c r="E228" s="177" t="s">
        <v>285</v>
      </c>
      <c r="F228" s="177" t="s">
        <v>286</v>
      </c>
      <c r="G228" s="175"/>
      <c r="H228" s="175"/>
      <c r="I228" s="175"/>
      <c r="J228" s="178">
        <f>BK228</f>
        <v>0</v>
      </c>
      <c r="K228" s="175"/>
      <c r="L228" s="128"/>
      <c r="M228" s="132"/>
      <c r="N228" s="133"/>
      <c r="O228" s="133"/>
      <c r="P228" s="134">
        <f>P229</f>
        <v>0</v>
      </c>
      <c r="Q228" s="133"/>
      <c r="R228" s="134">
        <f>R229</f>
        <v>0</v>
      </c>
      <c r="S228" s="133"/>
      <c r="T228" s="135">
        <f>T229</f>
        <v>0</v>
      </c>
      <c r="AR228" s="129" t="s">
        <v>130</v>
      </c>
      <c r="AT228" s="136" t="s">
        <v>72</v>
      </c>
      <c r="AU228" s="136" t="s">
        <v>8</v>
      </c>
      <c r="AY228" s="129" t="s">
        <v>120</v>
      </c>
      <c r="BK228" s="137">
        <f>BK229</f>
        <v>0</v>
      </c>
    </row>
    <row r="229" spans="1:65" s="22" customFormat="1" ht="16.5" customHeight="1" x14ac:dyDescent="0.2">
      <c r="A229" s="18"/>
      <c r="B229" s="19"/>
      <c r="C229" s="182">
        <v>40</v>
      </c>
      <c r="D229" s="182" t="s">
        <v>199</v>
      </c>
      <c r="E229" s="183" t="s">
        <v>287</v>
      </c>
      <c r="F229" s="184" t="s">
        <v>343</v>
      </c>
      <c r="G229" s="185" t="s">
        <v>288</v>
      </c>
      <c r="H229" s="186">
        <v>1</v>
      </c>
      <c r="I229" s="5">
        <v>0</v>
      </c>
      <c r="J229" s="187">
        <f>ROUND(I229*H229,0)</f>
        <v>0</v>
      </c>
      <c r="K229" s="184" t="s">
        <v>1</v>
      </c>
      <c r="L229" s="188"/>
      <c r="M229" s="200" t="s">
        <v>1</v>
      </c>
      <c r="N229" s="201" t="s">
        <v>38</v>
      </c>
      <c r="O229" s="202">
        <v>0</v>
      </c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R229" s="150" t="s">
        <v>289</v>
      </c>
      <c r="AT229" s="150" t="s">
        <v>199</v>
      </c>
      <c r="AU229" s="150" t="s">
        <v>82</v>
      </c>
      <c r="AY229" s="7" t="s">
        <v>120</v>
      </c>
      <c r="BE229" s="151">
        <f>IF(N229="základní",J229,0)</f>
        <v>0</v>
      </c>
      <c r="BF229" s="151">
        <f>IF(N229="snížená",J229,0)</f>
        <v>0</v>
      </c>
      <c r="BG229" s="151">
        <f>IF(N229="zákl. přenesená",J229,0)</f>
        <v>0</v>
      </c>
      <c r="BH229" s="151">
        <f>IF(N229="sníž. přenesená",J229,0)</f>
        <v>0</v>
      </c>
      <c r="BI229" s="151">
        <f>IF(N229="nulová",J229,0)</f>
        <v>0</v>
      </c>
      <c r="BJ229" s="7" t="s">
        <v>8</v>
      </c>
      <c r="BK229" s="151">
        <f>ROUND(I229*H229,0)</f>
        <v>0</v>
      </c>
      <c r="BL229" s="7" t="s">
        <v>290</v>
      </c>
      <c r="BM229" s="150" t="s">
        <v>291</v>
      </c>
    </row>
    <row r="230" spans="1:65" s="22" customFormat="1" ht="7" customHeight="1" x14ac:dyDescent="0.2">
      <c r="A230" s="18"/>
      <c r="B230" s="34"/>
      <c r="C230" s="35"/>
      <c r="D230" s="35"/>
      <c r="E230" s="35"/>
      <c r="F230" s="35"/>
      <c r="G230" s="35"/>
      <c r="H230" s="35"/>
      <c r="I230" s="35"/>
      <c r="J230" s="35"/>
      <c r="K230" s="35"/>
      <c r="L230" s="19"/>
      <c r="M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</row>
    <row r="231" spans="1:65" s="2" customFormat="1" x14ac:dyDescent="0.2"/>
    <row r="232" spans="1:65" s="2" customFormat="1" x14ac:dyDescent="0.2"/>
    <row r="233" spans="1:65" s="2" customFormat="1" x14ac:dyDescent="0.2"/>
    <row r="234" spans="1:65" s="2" customFormat="1" x14ac:dyDescent="0.2"/>
    <row r="235" spans="1:65" s="2" customFormat="1" x14ac:dyDescent="0.2"/>
    <row r="236" spans="1:65" s="2" customFormat="1" x14ac:dyDescent="0.2"/>
    <row r="237" spans="1:65" s="2" customFormat="1" x14ac:dyDescent="0.2"/>
    <row r="238" spans="1:65" s="2" customFormat="1" x14ac:dyDescent="0.2"/>
    <row r="239" spans="1:65" s="2" customFormat="1" x14ac:dyDescent="0.2"/>
    <row r="240" spans="1:65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</sheetData>
  <sheetProtection password="D62F" sheet="1" objects="1" scenarios="1"/>
  <autoFilter ref="C127:K229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25" right="0.25" top="0.75" bottom="0.75" header="0.3" footer="0.3"/>
  <pageSetup paperSize="8" fitToHeight="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12"/>
  <sheetViews>
    <sheetView showGridLines="0" tabSelected="1" topLeftCell="A98" workbookViewId="0">
      <selection activeCell="K143" sqref="K143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1" width="22.33203125" style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s="2" customFormat="1" x14ac:dyDescent="0.2"/>
    <row r="2" spans="1:46" s="2" customFormat="1" ht="37" customHeight="1" x14ac:dyDescent="0.2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7" t="s">
        <v>84</v>
      </c>
    </row>
    <row r="3" spans="1:46" s="2" customFormat="1" ht="7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82</v>
      </c>
    </row>
    <row r="4" spans="1:46" s="2" customFormat="1" ht="25" customHeight="1" x14ac:dyDescent="0.2">
      <c r="B4" s="10"/>
      <c r="D4" s="11" t="s">
        <v>85</v>
      </c>
      <c r="L4" s="10"/>
      <c r="M4" s="82" t="s">
        <v>11</v>
      </c>
      <c r="AT4" s="7" t="s">
        <v>3</v>
      </c>
    </row>
    <row r="5" spans="1:46" s="2" customFormat="1" ht="7" customHeight="1" x14ac:dyDescent="0.2">
      <c r="B5" s="10"/>
      <c r="L5" s="10"/>
    </row>
    <row r="6" spans="1:46" s="2" customFormat="1" ht="12" customHeight="1" x14ac:dyDescent="0.2">
      <c r="B6" s="10"/>
      <c r="D6" s="15" t="s">
        <v>15</v>
      </c>
      <c r="L6" s="10"/>
    </row>
    <row r="7" spans="1:46" s="2" customFormat="1" ht="16.5" customHeight="1" x14ac:dyDescent="0.2">
      <c r="B7" s="10"/>
      <c r="E7" s="243" t="str">
        <f>'Rekapitulace stavby'!K6</f>
        <v>ZOO Dvůr Králové a.s.- Dodatečné hrazení ve výběhu lidoopů</v>
      </c>
      <c r="F7" s="244"/>
      <c r="G7" s="244"/>
      <c r="H7" s="244"/>
      <c r="L7" s="10"/>
    </row>
    <row r="8" spans="1:46" s="22" customFormat="1" ht="12" customHeight="1" x14ac:dyDescent="0.2">
      <c r="A8" s="18"/>
      <c r="B8" s="19"/>
      <c r="C8" s="18"/>
      <c r="D8" s="15" t="s">
        <v>86</v>
      </c>
      <c r="E8" s="18"/>
      <c r="F8" s="18"/>
      <c r="G8" s="18"/>
      <c r="H8" s="18"/>
      <c r="I8" s="18"/>
      <c r="J8" s="18"/>
      <c r="K8" s="18"/>
      <c r="L8" s="29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46" s="22" customFormat="1" ht="16.5" customHeight="1" x14ac:dyDescent="0.2">
      <c r="A9" s="18"/>
      <c r="B9" s="19"/>
      <c r="C9" s="18"/>
      <c r="D9" s="18"/>
      <c r="E9" s="218" t="s">
        <v>292</v>
      </c>
      <c r="F9" s="242"/>
      <c r="G9" s="242"/>
      <c r="H9" s="242"/>
      <c r="I9" s="18"/>
      <c r="J9" s="18"/>
      <c r="K9" s="18"/>
      <c r="L9" s="29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22" customFormat="1" x14ac:dyDescent="0.2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29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22" customFormat="1" ht="12" customHeight="1" x14ac:dyDescent="0.2">
      <c r="A11" s="18"/>
      <c r="B11" s="19"/>
      <c r="C11" s="18"/>
      <c r="D11" s="15" t="s">
        <v>17</v>
      </c>
      <c r="E11" s="18"/>
      <c r="F11" s="16" t="s">
        <v>1</v>
      </c>
      <c r="G11" s="18"/>
      <c r="H11" s="18"/>
      <c r="I11" s="15" t="s">
        <v>18</v>
      </c>
      <c r="J11" s="16" t="s">
        <v>1</v>
      </c>
      <c r="K11" s="18"/>
      <c r="L11" s="29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22" customFormat="1" ht="12" customHeight="1" x14ac:dyDescent="0.2">
      <c r="A12" s="18"/>
      <c r="B12" s="19"/>
      <c r="C12" s="18"/>
      <c r="D12" s="15" t="s">
        <v>19</v>
      </c>
      <c r="E12" s="18"/>
      <c r="F12" s="16" t="s">
        <v>20</v>
      </c>
      <c r="G12" s="18"/>
      <c r="H12" s="18"/>
      <c r="I12" s="15" t="s">
        <v>21</v>
      </c>
      <c r="J12" s="83">
        <f>'Rekapitulace stavby'!AN8</f>
        <v>0</v>
      </c>
      <c r="K12" s="18"/>
      <c r="L12" s="29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22" customFormat="1" ht="10.9" customHeight="1" x14ac:dyDescent="0.2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29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22" customFormat="1" ht="12" customHeight="1" x14ac:dyDescent="0.2">
      <c r="A14" s="18"/>
      <c r="B14" s="19"/>
      <c r="C14" s="18"/>
      <c r="D14" s="15" t="s">
        <v>22</v>
      </c>
      <c r="E14" s="18"/>
      <c r="F14" s="18"/>
      <c r="G14" s="18"/>
      <c r="H14" s="18"/>
      <c r="I14" s="15" t="s">
        <v>23</v>
      </c>
      <c r="J14" s="16" t="s">
        <v>1</v>
      </c>
      <c r="K14" s="18"/>
      <c r="L14" s="29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22" customFormat="1" ht="18" customHeight="1" x14ac:dyDescent="0.2">
      <c r="A15" s="18"/>
      <c r="B15" s="19"/>
      <c r="C15" s="18"/>
      <c r="D15" s="18"/>
      <c r="E15" s="16" t="s">
        <v>24</v>
      </c>
      <c r="F15" s="18"/>
      <c r="G15" s="18"/>
      <c r="H15" s="18"/>
      <c r="I15" s="15" t="s">
        <v>25</v>
      </c>
      <c r="J15" s="16" t="s">
        <v>1</v>
      </c>
      <c r="K15" s="18"/>
      <c r="L15" s="29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22" customFormat="1" ht="7" customHeight="1" x14ac:dyDescent="0.2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29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22" customFormat="1" ht="12" customHeight="1" x14ac:dyDescent="0.2">
      <c r="A17" s="18"/>
      <c r="B17" s="19"/>
      <c r="C17" s="18"/>
      <c r="D17" s="15" t="s">
        <v>26</v>
      </c>
      <c r="E17" s="18"/>
      <c r="F17" s="18"/>
      <c r="G17" s="18"/>
      <c r="H17" s="18"/>
      <c r="I17" s="15" t="s">
        <v>23</v>
      </c>
      <c r="J17" s="16" t="str">
        <f>'Rekapitulace stavby'!AN13</f>
        <v/>
      </c>
      <c r="K17" s="18"/>
      <c r="L17" s="29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22" customFormat="1" ht="18" customHeight="1" x14ac:dyDescent="0.2">
      <c r="A18" s="18"/>
      <c r="B18" s="19"/>
      <c r="C18" s="18"/>
      <c r="D18" s="18"/>
      <c r="E18" s="234">
        <f>'Rekapitulace stavby'!E14:K14</f>
        <v>0</v>
      </c>
      <c r="F18" s="234"/>
      <c r="G18" s="234"/>
      <c r="H18" s="234"/>
      <c r="I18" s="15" t="s">
        <v>25</v>
      </c>
      <c r="J18" s="16" t="str">
        <f>'Rekapitulace stavby'!AN14</f>
        <v/>
      </c>
      <c r="K18" s="18"/>
      <c r="L18" s="29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22" customFormat="1" ht="7" customHeight="1" x14ac:dyDescent="0.2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29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22" customFormat="1" ht="12" customHeight="1" x14ac:dyDescent="0.2">
      <c r="A20" s="18"/>
      <c r="B20" s="19"/>
      <c r="C20" s="18"/>
      <c r="D20" s="15" t="s">
        <v>27</v>
      </c>
      <c r="E20" s="18"/>
      <c r="F20" s="18"/>
      <c r="G20" s="18"/>
      <c r="H20" s="18"/>
      <c r="I20" s="15" t="s">
        <v>23</v>
      </c>
      <c r="J20" s="16" t="s">
        <v>1</v>
      </c>
      <c r="K20" s="18"/>
      <c r="L20" s="29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22" customFormat="1" ht="18" customHeight="1" x14ac:dyDescent="0.2">
      <c r="A21" s="18"/>
      <c r="B21" s="19"/>
      <c r="C21" s="18"/>
      <c r="D21" s="18"/>
      <c r="E21" s="16" t="s">
        <v>28</v>
      </c>
      <c r="F21" s="18"/>
      <c r="G21" s="18"/>
      <c r="H21" s="18"/>
      <c r="I21" s="15" t="s">
        <v>25</v>
      </c>
      <c r="J21" s="16" t="s">
        <v>1</v>
      </c>
      <c r="K21" s="18"/>
      <c r="L21" s="29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22" customFormat="1" ht="7" customHeight="1" x14ac:dyDescent="0.2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29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22" customFormat="1" ht="12" customHeight="1" x14ac:dyDescent="0.2">
      <c r="A23" s="18"/>
      <c r="B23" s="19"/>
      <c r="C23" s="18"/>
      <c r="D23" s="15" t="s">
        <v>30</v>
      </c>
      <c r="E23" s="18"/>
      <c r="F23" s="18"/>
      <c r="G23" s="18"/>
      <c r="H23" s="18"/>
      <c r="I23" s="15" t="s">
        <v>23</v>
      </c>
      <c r="J23" s="16" t="s">
        <v>1</v>
      </c>
      <c r="K23" s="18"/>
      <c r="L23" s="29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22" customFormat="1" ht="18" customHeight="1" x14ac:dyDescent="0.2">
      <c r="A24" s="18"/>
      <c r="B24" s="19"/>
      <c r="C24" s="18"/>
      <c r="D24" s="18"/>
      <c r="E24" s="16" t="s">
        <v>31</v>
      </c>
      <c r="F24" s="18"/>
      <c r="G24" s="18"/>
      <c r="H24" s="18"/>
      <c r="I24" s="15" t="s">
        <v>25</v>
      </c>
      <c r="J24" s="16" t="s">
        <v>1</v>
      </c>
      <c r="K24" s="18"/>
      <c r="L24" s="29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22" customFormat="1" ht="7" customHeight="1" x14ac:dyDescent="0.2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29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22" customFormat="1" ht="12" customHeight="1" x14ac:dyDescent="0.2">
      <c r="A26" s="18"/>
      <c r="B26" s="19"/>
      <c r="C26" s="18"/>
      <c r="D26" s="15" t="s">
        <v>32</v>
      </c>
      <c r="E26" s="18"/>
      <c r="F26" s="18"/>
      <c r="G26" s="18"/>
      <c r="H26" s="18"/>
      <c r="I26" s="18"/>
      <c r="J26" s="18"/>
      <c r="K26" s="18"/>
      <c r="L26" s="29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87" customFormat="1" ht="16.5" customHeight="1" x14ac:dyDescent="0.2">
      <c r="A27" s="84"/>
      <c r="B27" s="85"/>
      <c r="C27" s="84"/>
      <c r="D27" s="84"/>
      <c r="E27" s="236" t="s">
        <v>1</v>
      </c>
      <c r="F27" s="236"/>
      <c r="G27" s="236"/>
      <c r="H27" s="236"/>
      <c r="I27" s="84"/>
      <c r="J27" s="84"/>
      <c r="K27" s="84"/>
      <c r="L27" s="86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22" customFormat="1" ht="7" customHeight="1" x14ac:dyDescent="0.2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29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22" customFormat="1" ht="7" customHeight="1" x14ac:dyDescent="0.2">
      <c r="A29" s="18"/>
      <c r="B29" s="19"/>
      <c r="C29" s="18"/>
      <c r="D29" s="54"/>
      <c r="E29" s="54"/>
      <c r="F29" s="54"/>
      <c r="G29" s="54"/>
      <c r="H29" s="54"/>
      <c r="I29" s="54"/>
      <c r="J29" s="54"/>
      <c r="K29" s="54"/>
      <c r="L29" s="29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22" customFormat="1" ht="25.4" customHeight="1" x14ac:dyDescent="0.2">
      <c r="A30" s="18"/>
      <c r="B30" s="19"/>
      <c r="C30" s="18"/>
      <c r="D30" s="88" t="s">
        <v>33</v>
      </c>
      <c r="E30" s="18"/>
      <c r="F30" s="18"/>
      <c r="G30" s="18"/>
      <c r="H30" s="18"/>
      <c r="I30" s="18"/>
      <c r="J30" s="89">
        <f>ROUND(J126, 0)</f>
        <v>0</v>
      </c>
      <c r="K30" s="18"/>
      <c r="L30" s="29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22" customFormat="1" ht="7" customHeight="1" x14ac:dyDescent="0.2">
      <c r="A31" s="18"/>
      <c r="B31" s="19"/>
      <c r="C31" s="18"/>
      <c r="D31" s="54"/>
      <c r="E31" s="54"/>
      <c r="F31" s="54"/>
      <c r="G31" s="54"/>
      <c r="H31" s="54"/>
      <c r="I31" s="54"/>
      <c r="J31" s="54"/>
      <c r="K31" s="54"/>
      <c r="L31" s="29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22" customFormat="1" ht="14.5" customHeight="1" x14ac:dyDescent="0.2">
      <c r="A32" s="18"/>
      <c r="B32" s="19"/>
      <c r="C32" s="18"/>
      <c r="D32" s="18"/>
      <c r="E32" s="18"/>
      <c r="F32" s="90" t="s">
        <v>35</v>
      </c>
      <c r="G32" s="18"/>
      <c r="H32" s="18"/>
      <c r="I32" s="90" t="s">
        <v>34</v>
      </c>
      <c r="J32" s="90" t="s">
        <v>36</v>
      </c>
      <c r="K32" s="18"/>
      <c r="L32" s="29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22" customFormat="1" ht="14.5" customHeight="1" x14ac:dyDescent="0.2">
      <c r="A33" s="18"/>
      <c r="B33" s="19"/>
      <c r="C33" s="18"/>
      <c r="D33" s="91" t="s">
        <v>37</v>
      </c>
      <c r="E33" s="15" t="s">
        <v>38</v>
      </c>
      <c r="F33" s="92">
        <f>ROUND((SUM(BE126:BE145)),  0)</f>
        <v>0</v>
      </c>
      <c r="G33" s="18"/>
      <c r="H33" s="18"/>
      <c r="I33" s="93">
        <v>0.21</v>
      </c>
      <c r="J33" s="92">
        <f>ROUND(((SUM(BE126:BE145))*I33),  0)</f>
        <v>0</v>
      </c>
      <c r="K33" s="18"/>
      <c r="L33" s="29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22" customFormat="1" ht="14.5" customHeight="1" x14ac:dyDescent="0.2">
      <c r="A34" s="18"/>
      <c r="B34" s="19"/>
      <c r="C34" s="18"/>
      <c r="D34" s="18"/>
      <c r="E34" s="15" t="s">
        <v>39</v>
      </c>
      <c r="F34" s="92">
        <f>ROUND((SUM(BF126:BF145)),  0)</f>
        <v>0</v>
      </c>
      <c r="G34" s="18"/>
      <c r="H34" s="18"/>
      <c r="I34" s="93">
        <v>0.12</v>
      </c>
      <c r="J34" s="92">
        <f>ROUND(((SUM(BF126:BF145))*I34),  0)</f>
        <v>0</v>
      </c>
      <c r="K34" s="18"/>
      <c r="L34" s="29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22" customFormat="1" ht="14.5" hidden="1" customHeight="1" x14ac:dyDescent="0.2">
      <c r="A35" s="18"/>
      <c r="B35" s="19"/>
      <c r="C35" s="18"/>
      <c r="D35" s="18"/>
      <c r="E35" s="15" t="s">
        <v>40</v>
      </c>
      <c r="F35" s="92">
        <f>ROUND((SUM(BG126:BG145)),  0)</f>
        <v>0</v>
      </c>
      <c r="G35" s="18"/>
      <c r="H35" s="18"/>
      <c r="I35" s="93">
        <v>0.21</v>
      </c>
      <c r="J35" s="92">
        <f>0</f>
        <v>0</v>
      </c>
      <c r="K35" s="18"/>
      <c r="L35" s="29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22" customFormat="1" ht="14.5" hidden="1" customHeight="1" x14ac:dyDescent="0.2">
      <c r="A36" s="18"/>
      <c r="B36" s="19"/>
      <c r="C36" s="18"/>
      <c r="D36" s="18"/>
      <c r="E36" s="15" t="s">
        <v>41</v>
      </c>
      <c r="F36" s="92">
        <f>ROUND((SUM(BH126:BH145)),  0)</f>
        <v>0</v>
      </c>
      <c r="G36" s="18"/>
      <c r="H36" s="18"/>
      <c r="I36" s="93">
        <v>0.12</v>
      </c>
      <c r="J36" s="92">
        <f>0</f>
        <v>0</v>
      </c>
      <c r="K36" s="18"/>
      <c r="L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22" customFormat="1" ht="14.5" hidden="1" customHeight="1" x14ac:dyDescent="0.2">
      <c r="A37" s="18"/>
      <c r="B37" s="19"/>
      <c r="C37" s="18"/>
      <c r="D37" s="18"/>
      <c r="E37" s="15" t="s">
        <v>42</v>
      </c>
      <c r="F37" s="92">
        <f>ROUND((SUM(BI126:BI145)),  0)</f>
        <v>0</v>
      </c>
      <c r="G37" s="18"/>
      <c r="H37" s="18"/>
      <c r="I37" s="93">
        <v>0</v>
      </c>
      <c r="J37" s="92">
        <f>0</f>
        <v>0</v>
      </c>
      <c r="K37" s="18"/>
      <c r="L37" s="29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22" customFormat="1" ht="7" customHeight="1" x14ac:dyDescent="0.2">
      <c r="A38" s="18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29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22" customFormat="1" ht="25.4" customHeight="1" x14ac:dyDescent="0.2">
      <c r="A39" s="18"/>
      <c r="B39" s="19"/>
      <c r="C39" s="94"/>
      <c r="D39" s="95" t="s">
        <v>43</v>
      </c>
      <c r="E39" s="48"/>
      <c r="F39" s="48"/>
      <c r="G39" s="96" t="s">
        <v>44</v>
      </c>
      <c r="H39" s="97" t="s">
        <v>45</v>
      </c>
      <c r="I39" s="48"/>
      <c r="J39" s="98">
        <f>SUM(J30:J37)</f>
        <v>0</v>
      </c>
      <c r="K39" s="99"/>
      <c r="L39" s="29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22" customFormat="1" ht="14.5" customHeight="1" x14ac:dyDescent="0.2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29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2" customFormat="1" ht="14.5" customHeight="1" x14ac:dyDescent="0.2">
      <c r="B41" s="10"/>
      <c r="L41" s="10"/>
    </row>
    <row r="42" spans="1:31" s="2" customFormat="1" ht="14.5" customHeight="1" x14ac:dyDescent="0.2">
      <c r="B42" s="10"/>
      <c r="L42" s="10"/>
    </row>
    <row r="43" spans="1:31" s="2" customFormat="1" ht="14.5" customHeight="1" x14ac:dyDescent="0.2">
      <c r="B43" s="10"/>
      <c r="L43" s="10"/>
    </row>
    <row r="44" spans="1:31" s="2" customFormat="1" ht="14.5" customHeight="1" x14ac:dyDescent="0.2">
      <c r="B44" s="10"/>
      <c r="L44" s="10"/>
    </row>
    <row r="45" spans="1:31" s="2" customFormat="1" ht="14.5" customHeight="1" x14ac:dyDescent="0.2">
      <c r="B45" s="10"/>
      <c r="L45" s="10"/>
    </row>
    <row r="46" spans="1:31" s="2" customFormat="1" ht="14.5" customHeight="1" x14ac:dyDescent="0.2">
      <c r="B46" s="10"/>
      <c r="L46" s="10"/>
    </row>
    <row r="47" spans="1:31" s="2" customFormat="1" ht="14.5" customHeight="1" x14ac:dyDescent="0.2">
      <c r="B47" s="10"/>
      <c r="L47" s="10"/>
    </row>
    <row r="48" spans="1:31" s="2" customFormat="1" ht="14.5" customHeight="1" x14ac:dyDescent="0.2">
      <c r="B48" s="10"/>
      <c r="L48" s="10"/>
    </row>
    <row r="49" spans="1:31" s="2" customFormat="1" ht="14.5" customHeight="1" x14ac:dyDescent="0.2">
      <c r="B49" s="10"/>
      <c r="L49" s="10"/>
    </row>
    <row r="50" spans="1:31" s="22" customFormat="1" ht="14.5" customHeight="1" x14ac:dyDescent="0.2">
      <c r="B50" s="29"/>
      <c r="D50" s="30" t="s">
        <v>46</v>
      </c>
      <c r="E50" s="31"/>
      <c r="F50" s="31"/>
      <c r="G50" s="30" t="s">
        <v>47</v>
      </c>
      <c r="H50" s="31"/>
      <c r="I50" s="31"/>
      <c r="J50" s="31"/>
      <c r="K50" s="31"/>
      <c r="L50" s="29"/>
    </row>
    <row r="51" spans="1:31" s="2" customFormat="1" x14ac:dyDescent="0.2">
      <c r="B51" s="10"/>
      <c r="L51" s="10"/>
    </row>
    <row r="52" spans="1:31" s="2" customFormat="1" x14ac:dyDescent="0.2">
      <c r="B52" s="10"/>
      <c r="L52" s="10"/>
    </row>
    <row r="53" spans="1:31" s="2" customFormat="1" x14ac:dyDescent="0.2">
      <c r="B53" s="10"/>
      <c r="L53" s="10"/>
    </row>
    <row r="54" spans="1:31" s="2" customFormat="1" x14ac:dyDescent="0.2">
      <c r="B54" s="10"/>
      <c r="L54" s="10"/>
    </row>
    <row r="55" spans="1:31" s="2" customFormat="1" x14ac:dyDescent="0.2">
      <c r="B55" s="10"/>
      <c r="L55" s="10"/>
    </row>
    <row r="56" spans="1:31" s="2" customFormat="1" x14ac:dyDescent="0.2">
      <c r="B56" s="10"/>
      <c r="L56" s="10"/>
    </row>
    <row r="57" spans="1:31" s="2" customFormat="1" x14ac:dyDescent="0.2">
      <c r="B57" s="10"/>
      <c r="L57" s="10"/>
    </row>
    <row r="58" spans="1:31" s="2" customFormat="1" x14ac:dyDescent="0.2">
      <c r="B58" s="10"/>
      <c r="L58" s="10"/>
    </row>
    <row r="59" spans="1:31" s="2" customFormat="1" x14ac:dyDescent="0.2">
      <c r="B59" s="10"/>
      <c r="L59" s="10"/>
    </row>
    <row r="60" spans="1:31" s="2" customFormat="1" x14ac:dyDescent="0.2">
      <c r="B60" s="10"/>
      <c r="L60" s="10"/>
    </row>
    <row r="61" spans="1:31" s="22" customFormat="1" ht="12.5" x14ac:dyDescent="0.2">
      <c r="A61" s="18"/>
      <c r="B61" s="19"/>
      <c r="C61" s="18"/>
      <c r="D61" s="32" t="s">
        <v>48</v>
      </c>
      <c r="E61" s="21"/>
      <c r="F61" s="100" t="s">
        <v>49</v>
      </c>
      <c r="G61" s="32" t="s">
        <v>48</v>
      </c>
      <c r="H61" s="21"/>
      <c r="I61" s="21"/>
      <c r="J61" s="101" t="s">
        <v>49</v>
      </c>
      <c r="K61" s="21"/>
      <c r="L61" s="29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s="2" customFormat="1" x14ac:dyDescent="0.2">
      <c r="B62" s="10"/>
      <c r="L62" s="10"/>
    </row>
    <row r="63" spans="1:31" s="2" customFormat="1" x14ac:dyDescent="0.2">
      <c r="B63" s="10"/>
      <c r="L63" s="10"/>
    </row>
    <row r="64" spans="1:31" s="2" customFormat="1" x14ac:dyDescent="0.2">
      <c r="B64" s="10"/>
      <c r="L64" s="10"/>
    </row>
    <row r="65" spans="1:31" s="22" customFormat="1" ht="13" x14ac:dyDescent="0.2">
      <c r="A65" s="18"/>
      <c r="B65" s="19"/>
      <c r="C65" s="18"/>
      <c r="D65" s="30" t="s">
        <v>50</v>
      </c>
      <c r="E65" s="33"/>
      <c r="F65" s="33"/>
      <c r="G65" s="30" t="s">
        <v>51</v>
      </c>
      <c r="H65" s="33"/>
      <c r="I65" s="33"/>
      <c r="J65" s="33"/>
      <c r="K65" s="33"/>
      <c r="L65" s="29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s="2" customFormat="1" x14ac:dyDescent="0.2">
      <c r="B66" s="10"/>
      <c r="L66" s="10"/>
    </row>
    <row r="67" spans="1:31" s="2" customFormat="1" x14ac:dyDescent="0.2">
      <c r="B67" s="10"/>
      <c r="L67" s="10"/>
    </row>
    <row r="68" spans="1:31" s="2" customFormat="1" x14ac:dyDescent="0.2">
      <c r="B68" s="10"/>
      <c r="L68" s="10"/>
    </row>
    <row r="69" spans="1:31" s="2" customFormat="1" x14ac:dyDescent="0.2">
      <c r="B69" s="10"/>
      <c r="L69" s="10"/>
    </row>
    <row r="70" spans="1:31" s="2" customFormat="1" x14ac:dyDescent="0.2">
      <c r="B70" s="10"/>
      <c r="L70" s="10"/>
    </row>
    <row r="71" spans="1:31" s="2" customFormat="1" x14ac:dyDescent="0.2">
      <c r="B71" s="10"/>
      <c r="L71" s="10"/>
    </row>
    <row r="72" spans="1:31" s="2" customFormat="1" x14ac:dyDescent="0.2">
      <c r="B72" s="10"/>
      <c r="L72" s="10"/>
    </row>
    <row r="73" spans="1:31" s="2" customFormat="1" x14ac:dyDescent="0.2">
      <c r="B73" s="10"/>
      <c r="L73" s="10"/>
    </row>
    <row r="74" spans="1:31" s="2" customFormat="1" x14ac:dyDescent="0.2">
      <c r="B74" s="10"/>
      <c r="L74" s="10"/>
    </row>
    <row r="75" spans="1:31" s="2" customFormat="1" x14ac:dyDescent="0.2">
      <c r="B75" s="10"/>
      <c r="L75" s="10"/>
    </row>
    <row r="76" spans="1:31" s="22" customFormat="1" ht="12.5" x14ac:dyDescent="0.2">
      <c r="A76" s="18"/>
      <c r="B76" s="19"/>
      <c r="C76" s="18"/>
      <c r="D76" s="32" t="s">
        <v>48</v>
      </c>
      <c r="E76" s="21"/>
      <c r="F76" s="100" t="s">
        <v>49</v>
      </c>
      <c r="G76" s="32" t="s">
        <v>48</v>
      </c>
      <c r="H76" s="21"/>
      <c r="I76" s="21"/>
      <c r="J76" s="101" t="s">
        <v>49</v>
      </c>
      <c r="K76" s="21"/>
      <c r="L76" s="29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22" customFormat="1" ht="14.5" customHeight="1" x14ac:dyDescent="0.2">
      <c r="A77" s="18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9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s="2" customFormat="1" x14ac:dyDescent="0.2"/>
    <row r="79" spans="1:31" s="2" customFormat="1" x14ac:dyDescent="0.2"/>
    <row r="80" spans="1:31" s="2" customFormat="1" x14ac:dyDescent="0.2"/>
    <row r="81" spans="1:47" s="22" customFormat="1" ht="7" customHeight="1" x14ac:dyDescent="0.2">
      <c r="A81" s="18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9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47" s="22" customFormat="1" ht="25" customHeight="1" x14ac:dyDescent="0.2">
      <c r="A82" s="18"/>
      <c r="B82" s="19"/>
      <c r="C82" s="11" t="s">
        <v>88</v>
      </c>
      <c r="D82" s="18"/>
      <c r="E82" s="18"/>
      <c r="F82" s="18"/>
      <c r="G82" s="18"/>
      <c r="H82" s="18"/>
      <c r="I82" s="18"/>
      <c r="J82" s="18"/>
      <c r="K82" s="18"/>
      <c r="L82" s="29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47" s="22" customFormat="1" ht="7" customHeight="1" x14ac:dyDescent="0.2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29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47" s="22" customFormat="1" ht="12" customHeight="1" x14ac:dyDescent="0.2">
      <c r="A84" s="18"/>
      <c r="B84" s="19"/>
      <c r="C84" s="15" t="s">
        <v>15</v>
      </c>
      <c r="D84" s="18"/>
      <c r="E84" s="18"/>
      <c r="F84" s="18"/>
      <c r="G84" s="18"/>
      <c r="H84" s="18"/>
      <c r="I84" s="18"/>
      <c r="J84" s="18"/>
      <c r="K84" s="18"/>
      <c r="L84" s="29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47" s="22" customFormat="1" ht="16.5" customHeight="1" x14ac:dyDescent="0.2">
      <c r="A85" s="18"/>
      <c r="B85" s="19"/>
      <c r="C85" s="18"/>
      <c r="D85" s="18"/>
      <c r="E85" s="243" t="str">
        <f>E7</f>
        <v>ZOO Dvůr Králové a.s.- Dodatečné hrazení ve výběhu lidoopů</v>
      </c>
      <c r="F85" s="244"/>
      <c r="G85" s="244"/>
      <c r="H85" s="244"/>
      <c r="I85" s="18"/>
      <c r="J85" s="18"/>
      <c r="K85" s="18"/>
      <c r="L85" s="29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47" s="22" customFormat="1" ht="12" customHeight="1" x14ac:dyDescent="0.2">
      <c r="A86" s="18"/>
      <c r="B86" s="19"/>
      <c r="C86" s="15" t="s">
        <v>86</v>
      </c>
      <c r="D86" s="18"/>
      <c r="E86" s="18"/>
      <c r="F86" s="18"/>
      <c r="G86" s="18"/>
      <c r="H86" s="18"/>
      <c r="I86" s="18"/>
      <c r="J86" s="18"/>
      <c r="K86" s="18"/>
      <c r="L86" s="29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47" s="22" customFormat="1" ht="16.5" customHeight="1" x14ac:dyDescent="0.2">
      <c r="A87" s="18"/>
      <c r="B87" s="19"/>
      <c r="C87" s="18"/>
      <c r="D87" s="18"/>
      <c r="E87" s="218" t="str">
        <f>E9</f>
        <v>2 - Vedlejší náklady</v>
      </c>
      <c r="F87" s="242"/>
      <c r="G87" s="242"/>
      <c r="H87" s="242"/>
      <c r="I87" s="18"/>
      <c r="J87" s="18"/>
      <c r="K87" s="18"/>
      <c r="L87" s="29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47" s="22" customFormat="1" ht="7" customHeight="1" x14ac:dyDescent="0.2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29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47" s="22" customFormat="1" ht="12" customHeight="1" x14ac:dyDescent="0.2">
      <c r="A89" s="18"/>
      <c r="B89" s="19"/>
      <c r="C89" s="15" t="s">
        <v>19</v>
      </c>
      <c r="D89" s="18"/>
      <c r="E89" s="18"/>
      <c r="F89" s="16" t="str">
        <f>F12</f>
        <v>Dvůr Králové nad Labem</v>
      </c>
      <c r="G89" s="18"/>
      <c r="H89" s="18"/>
      <c r="I89" s="15" t="s">
        <v>21</v>
      </c>
      <c r="J89" s="83">
        <f>IF(J12="","",J12)</f>
        <v>0</v>
      </c>
      <c r="K89" s="18"/>
      <c r="L89" s="29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47" s="22" customFormat="1" ht="7" customHeight="1" x14ac:dyDescent="0.2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29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47" s="22" customFormat="1" ht="40.15" customHeight="1" x14ac:dyDescent="0.2">
      <c r="A91" s="18"/>
      <c r="B91" s="19"/>
      <c r="C91" s="15" t="s">
        <v>22</v>
      </c>
      <c r="D91" s="18"/>
      <c r="E91" s="18"/>
      <c r="F91" s="16" t="str">
        <f>E15</f>
        <v>ZOO Dvůr Králové a.s., Štefánikova 1029, D.K.n.L.</v>
      </c>
      <c r="G91" s="18"/>
      <c r="H91" s="18"/>
      <c r="I91" s="15" t="s">
        <v>27</v>
      </c>
      <c r="J91" s="102" t="str">
        <f>E21</f>
        <v>Projektis DK s.r.o., Legionářská 562, D.K.n.L.</v>
      </c>
      <c r="K91" s="18"/>
      <c r="L91" s="29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47" s="22" customFormat="1" ht="15.25" customHeight="1" x14ac:dyDescent="0.2">
      <c r="A92" s="18"/>
      <c r="B92" s="19"/>
      <c r="C92" s="15" t="s">
        <v>26</v>
      </c>
      <c r="D92" s="18"/>
      <c r="E92" s="18"/>
      <c r="F92" s="16">
        <f>IF(E18="","",E18)</f>
        <v>0</v>
      </c>
      <c r="G92" s="18"/>
      <c r="H92" s="18"/>
      <c r="I92" s="15" t="s">
        <v>30</v>
      </c>
      <c r="J92" s="102" t="str">
        <f>E24</f>
        <v>ing. V. Švehla</v>
      </c>
      <c r="K92" s="18"/>
      <c r="L92" s="29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47" s="22" customFormat="1" ht="10.4" customHeight="1" x14ac:dyDescent="0.2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29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47" s="22" customFormat="1" ht="29.25" customHeight="1" x14ac:dyDescent="0.2">
      <c r="A94" s="18"/>
      <c r="B94" s="19"/>
      <c r="C94" s="103" t="s">
        <v>89</v>
      </c>
      <c r="D94" s="94"/>
      <c r="E94" s="94"/>
      <c r="F94" s="94"/>
      <c r="G94" s="94"/>
      <c r="H94" s="94"/>
      <c r="I94" s="94"/>
      <c r="J94" s="104" t="s">
        <v>90</v>
      </c>
      <c r="K94" s="94"/>
      <c r="L94" s="29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47" s="22" customFormat="1" ht="10.4" customHeight="1" x14ac:dyDescent="0.2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29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47" s="22" customFormat="1" ht="22.9" customHeight="1" x14ac:dyDescent="0.2">
      <c r="A96" s="18"/>
      <c r="B96" s="19"/>
      <c r="C96" s="105" t="s">
        <v>91</v>
      </c>
      <c r="D96" s="18"/>
      <c r="E96" s="18"/>
      <c r="F96" s="18"/>
      <c r="G96" s="18"/>
      <c r="H96" s="18"/>
      <c r="I96" s="18"/>
      <c r="J96" s="89">
        <f>J126</f>
        <v>0</v>
      </c>
      <c r="K96" s="18"/>
      <c r="L96" s="29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U96" s="7" t="s">
        <v>92</v>
      </c>
    </row>
    <row r="97" spans="1:31" s="106" customFormat="1" ht="25" customHeight="1" x14ac:dyDescent="0.2">
      <c r="B97" s="107"/>
      <c r="D97" s="108" t="s">
        <v>293</v>
      </c>
      <c r="E97" s="109"/>
      <c r="F97" s="109"/>
      <c r="G97" s="109"/>
      <c r="H97" s="109"/>
      <c r="I97" s="109"/>
      <c r="J97" s="110">
        <f>J127</f>
        <v>0</v>
      </c>
      <c r="L97" s="107"/>
    </row>
    <row r="98" spans="1:31" s="111" customFormat="1" ht="19.899999999999999" customHeight="1" x14ac:dyDescent="0.2">
      <c r="B98" s="112"/>
      <c r="D98" s="113" t="s">
        <v>294</v>
      </c>
      <c r="E98" s="114"/>
      <c r="F98" s="114"/>
      <c r="G98" s="114"/>
      <c r="H98" s="114"/>
      <c r="I98" s="114"/>
      <c r="J98" s="115">
        <f>J128</f>
        <v>0</v>
      </c>
      <c r="L98" s="112"/>
    </row>
    <row r="99" spans="1:31" s="111" customFormat="1" ht="19.899999999999999" customHeight="1" x14ac:dyDescent="0.2">
      <c r="B99" s="112"/>
      <c r="D99" s="113" t="s">
        <v>295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31" s="111" customFormat="1" ht="19.899999999999999" customHeight="1" x14ac:dyDescent="0.2">
      <c r="B100" s="112"/>
      <c r="D100" s="113" t="s">
        <v>296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1:31" s="111" customFormat="1" ht="19.899999999999999" customHeight="1" x14ac:dyDescent="0.2">
      <c r="B101" s="112"/>
      <c r="D101" s="113" t="s">
        <v>297</v>
      </c>
      <c r="E101" s="114"/>
      <c r="F101" s="114"/>
      <c r="G101" s="114"/>
      <c r="H101" s="114"/>
      <c r="I101" s="114"/>
      <c r="J101" s="115">
        <f>J134</f>
        <v>0</v>
      </c>
      <c r="L101" s="112"/>
    </row>
    <row r="102" spans="1:31" s="111" customFormat="1" ht="19.899999999999999" customHeight="1" x14ac:dyDescent="0.2">
      <c r="B102" s="112"/>
      <c r="D102" s="113" t="s">
        <v>298</v>
      </c>
      <c r="E102" s="114"/>
      <c r="F102" s="114"/>
      <c r="G102" s="114"/>
      <c r="H102" s="114"/>
      <c r="I102" s="114"/>
      <c r="J102" s="115">
        <f>J136</f>
        <v>0</v>
      </c>
      <c r="L102" s="112"/>
    </row>
    <row r="103" spans="1:31" s="111" customFormat="1" ht="19.899999999999999" customHeight="1" x14ac:dyDescent="0.2">
      <c r="B103" s="112"/>
      <c r="D103" s="113" t="s">
        <v>299</v>
      </c>
      <c r="E103" s="114"/>
      <c r="F103" s="114"/>
      <c r="G103" s="114"/>
      <c r="H103" s="114"/>
      <c r="I103" s="114"/>
      <c r="J103" s="115">
        <f>J138</f>
        <v>0</v>
      </c>
      <c r="L103" s="112"/>
    </row>
    <row r="104" spans="1:31" s="111" customFormat="1" ht="19.899999999999999" customHeight="1" x14ac:dyDescent="0.2">
      <c r="B104" s="112"/>
      <c r="D104" s="113" t="s">
        <v>300</v>
      </c>
      <c r="E104" s="114"/>
      <c r="F104" s="114"/>
      <c r="G104" s="114"/>
      <c r="H104" s="114"/>
      <c r="I104" s="114"/>
      <c r="J104" s="115">
        <f>J140</f>
        <v>0</v>
      </c>
      <c r="L104" s="112"/>
    </row>
    <row r="105" spans="1:31" s="111" customFormat="1" ht="19.899999999999999" customHeight="1" x14ac:dyDescent="0.2">
      <c r="B105" s="112"/>
      <c r="D105" s="113" t="s">
        <v>301</v>
      </c>
      <c r="E105" s="114"/>
      <c r="F105" s="114"/>
      <c r="G105" s="114"/>
      <c r="H105" s="114"/>
      <c r="I105" s="114"/>
      <c r="J105" s="115">
        <f>J142</f>
        <v>0</v>
      </c>
      <c r="L105" s="112"/>
    </row>
    <row r="106" spans="1:31" s="111" customFormat="1" ht="19.899999999999999" customHeight="1" x14ac:dyDescent="0.2">
      <c r="B106" s="112"/>
      <c r="D106" s="113" t="s">
        <v>302</v>
      </c>
      <c r="E106" s="114"/>
      <c r="F106" s="114"/>
      <c r="G106" s="114"/>
      <c r="H106" s="114"/>
      <c r="I106" s="114"/>
      <c r="J106" s="115">
        <f>J144</f>
        <v>0</v>
      </c>
      <c r="L106" s="112"/>
    </row>
    <row r="107" spans="1:31" s="22" customFormat="1" ht="21.75" customHeight="1" x14ac:dyDescent="0.2">
      <c r="A107" s="18"/>
      <c r="B107" s="19"/>
      <c r="C107" s="18"/>
      <c r="D107" s="18"/>
      <c r="E107" s="18"/>
      <c r="F107" s="18"/>
      <c r="G107" s="18"/>
      <c r="H107" s="18"/>
      <c r="I107" s="18"/>
      <c r="J107" s="18"/>
      <c r="K107" s="18"/>
      <c r="L107" s="29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s="22" customFormat="1" ht="7" customHeight="1" x14ac:dyDescent="0.2">
      <c r="A108" s="18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29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s="2" customFormat="1" x14ac:dyDescent="0.2"/>
    <row r="110" spans="1:31" s="2" customFormat="1" x14ac:dyDescent="0.2"/>
    <row r="111" spans="1:31" s="2" customFormat="1" x14ac:dyDescent="0.2"/>
    <row r="112" spans="1:31" s="22" customFormat="1" ht="7" customHeight="1" x14ac:dyDescent="0.2">
      <c r="A112" s="18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29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63" s="22" customFormat="1" ht="25" customHeight="1" x14ac:dyDescent="0.2">
      <c r="A113" s="18"/>
      <c r="B113" s="19"/>
      <c r="C113" s="11" t="s">
        <v>105</v>
      </c>
      <c r="D113" s="18"/>
      <c r="E113" s="18"/>
      <c r="F113" s="18"/>
      <c r="G113" s="18"/>
      <c r="H113" s="18"/>
      <c r="I113" s="18"/>
      <c r="J113" s="18"/>
      <c r="K113" s="18"/>
      <c r="L113" s="29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63" s="22" customFormat="1" ht="7" customHeight="1" x14ac:dyDescent="0.2">
      <c r="A114" s="18"/>
      <c r="B114" s="19"/>
      <c r="C114" s="18"/>
      <c r="D114" s="18"/>
      <c r="E114" s="18"/>
      <c r="F114" s="18"/>
      <c r="G114" s="18"/>
      <c r="H114" s="18"/>
      <c r="I114" s="18"/>
      <c r="J114" s="18"/>
      <c r="K114" s="18"/>
      <c r="L114" s="29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63" s="22" customFormat="1" ht="12" customHeight="1" x14ac:dyDescent="0.2">
      <c r="A115" s="18"/>
      <c r="B115" s="19"/>
      <c r="C115" s="15" t="s">
        <v>15</v>
      </c>
      <c r="D115" s="18"/>
      <c r="E115" s="18"/>
      <c r="F115" s="18"/>
      <c r="G115" s="18"/>
      <c r="H115" s="18"/>
      <c r="I115" s="18"/>
      <c r="J115" s="18"/>
      <c r="K115" s="18"/>
      <c r="L115" s="29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63" s="22" customFormat="1" ht="16.5" customHeight="1" x14ac:dyDescent="0.2">
      <c r="A116" s="18"/>
      <c r="B116" s="19"/>
      <c r="C116" s="18"/>
      <c r="D116" s="18"/>
      <c r="E116" s="243" t="str">
        <f>E7</f>
        <v>ZOO Dvůr Králové a.s.- Dodatečné hrazení ve výběhu lidoopů</v>
      </c>
      <c r="F116" s="244"/>
      <c r="G116" s="244"/>
      <c r="H116" s="244"/>
      <c r="I116" s="18"/>
      <c r="J116" s="18"/>
      <c r="K116" s="18"/>
      <c r="L116" s="29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63" s="22" customFormat="1" ht="12" customHeight="1" x14ac:dyDescent="0.2">
      <c r="A117" s="18"/>
      <c r="B117" s="19"/>
      <c r="C117" s="15" t="s">
        <v>86</v>
      </c>
      <c r="D117" s="18"/>
      <c r="E117" s="18"/>
      <c r="F117" s="18"/>
      <c r="G117" s="18"/>
      <c r="H117" s="18"/>
      <c r="I117" s="18"/>
      <c r="J117" s="18"/>
      <c r="K117" s="18"/>
      <c r="L117" s="29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63" s="22" customFormat="1" ht="16.5" customHeight="1" x14ac:dyDescent="0.2">
      <c r="A118" s="18"/>
      <c r="B118" s="19"/>
      <c r="C118" s="18"/>
      <c r="D118" s="18"/>
      <c r="E118" s="218" t="str">
        <f>E9</f>
        <v>2 - Vedlejší náklady</v>
      </c>
      <c r="F118" s="242"/>
      <c r="G118" s="242"/>
      <c r="H118" s="242"/>
      <c r="I118" s="18"/>
      <c r="J118" s="18"/>
      <c r="K118" s="18"/>
      <c r="L118" s="29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63" s="22" customFormat="1" ht="7" customHeight="1" x14ac:dyDescent="0.2">
      <c r="A119" s="18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29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63" s="22" customFormat="1" ht="12" customHeight="1" x14ac:dyDescent="0.2">
      <c r="A120" s="18"/>
      <c r="B120" s="19"/>
      <c r="C120" s="15" t="s">
        <v>19</v>
      </c>
      <c r="D120" s="18"/>
      <c r="E120" s="18"/>
      <c r="F120" s="16" t="str">
        <f>F12</f>
        <v>Dvůr Králové nad Labem</v>
      </c>
      <c r="G120" s="18"/>
      <c r="H120" s="18"/>
      <c r="I120" s="15" t="s">
        <v>21</v>
      </c>
      <c r="J120" s="83"/>
      <c r="K120" s="18"/>
      <c r="L120" s="29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63" s="22" customFormat="1" ht="7" customHeight="1" x14ac:dyDescent="0.2">
      <c r="A121" s="18"/>
      <c r="B121" s="19"/>
      <c r="C121" s="18"/>
      <c r="D121" s="18"/>
      <c r="E121" s="18"/>
      <c r="F121" s="18"/>
      <c r="G121" s="18"/>
      <c r="H121" s="18"/>
      <c r="I121" s="18"/>
      <c r="J121" s="18"/>
      <c r="K121" s="18"/>
      <c r="L121" s="29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63" s="22" customFormat="1" ht="40.15" customHeight="1" x14ac:dyDescent="0.2">
      <c r="A122" s="18"/>
      <c r="B122" s="19"/>
      <c r="C122" s="15" t="s">
        <v>22</v>
      </c>
      <c r="D122" s="18"/>
      <c r="E122" s="18"/>
      <c r="F122" s="16" t="str">
        <f>E15</f>
        <v>ZOO Dvůr Králové a.s., Štefánikova 1029, D.K.n.L.</v>
      </c>
      <c r="G122" s="18"/>
      <c r="H122" s="18"/>
      <c r="I122" s="15" t="s">
        <v>27</v>
      </c>
      <c r="J122" s="102" t="str">
        <f>E21</f>
        <v>Projektis DK s.r.o., Legionářská 562, D.K.n.L.</v>
      </c>
      <c r="K122" s="18"/>
      <c r="L122" s="29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63" s="22" customFormat="1" ht="15.25" customHeight="1" x14ac:dyDescent="0.2">
      <c r="A123" s="18"/>
      <c r="B123" s="19"/>
      <c r="C123" s="15" t="s">
        <v>26</v>
      </c>
      <c r="D123" s="18"/>
      <c r="E123" s="18"/>
      <c r="F123" s="16">
        <f>IF(E18="","",E18)</f>
        <v>0</v>
      </c>
      <c r="G123" s="18"/>
      <c r="H123" s="18"/>
      <c r="I123" s="15" t="s">
        <v>30</v>
      </c>
      <c r="J123" s="102"/>
      <c r="K123" s="18"/>
      <c r="L123" s="29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63" s="22" customFormat="1" ht="10.4" customHeight="1" x14ac:dyDescent="0.2">
      <c r="A124" s="18"/>
      <c r="B124" s="19"/>
      <c r="C124" s="18"/>
      <c r="D124" s="18"/>
      <c r="E124" s="18"/>
      <c r="F124" s="18"/>
      <c r="G124" s="18"/>
      <c r="H124" s="18"/>
      <c r="I124" s="18"/>
      <c r="J124" s="18"/>
      <c r="K124" s="18"/>
      <c r="L124" s="29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63" s="122" customFormat="1" ht="29.25" customHeight="1" x14ac:dyDescent="0.2">
      <c r="A125" s="116"/>
      <c r="B125" s="117"/>
      <c r="C125" s="118" t="s">
        <v>106</v>
      </c>
      <c r="D125" s="119" t="s">
        <v>58</v>
      </c>
      <c r="E125" s="119" t="s">
        <v>54</v>
      </c>
      <c r="F125" s="119" t="s">
        <v>55</v>
      </c>
      <c r="G125" s="119" t="s">
        <v>107</v>
      </c>
      <c r="H125" s="119" t="s">
        <v>108</v>
      </c>
      <c r="I125" s="119" t="s">
        <v>109</v>
      </c>
      <c r="J125" s="119" t="s">
        <v>90</v>
      </c>
      <c r="K125" s="120" t="s">
        <v>110</v>
      </c>
      <c r="L125" s="121"/>
      <c r="M125" s="50" t="s">
        <v>1</v>
      </c>
      <c r="N125" s="51" t="s">
        <v>37</v>
      </c>
      <c r="O125" s="51" t="s">
        <v>111</v>
      </c>
      <c r="P125" s="51" t="s">
        <v>112</v>
      </c>
      <c r="Q125" s="51" t="s">
        <v>113</v>
      </c>
      <c r="R125" s="51" t="s">
        <v>114</v>
      </c>
      <c r="S125" s="51" t="s">
        <v>115</v>
      </c>
      <c r="T125" s="52" t="s">
        <v>116</v>
      </c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</row>
    <row r="126" spans="1:63" s="22" customFormat="1" ht="22.9" customHeight="1" x14ac:dyDescent="0.35">
      <c r="A126" s="18"/>
      <c r="B126" s="19"/>
      <c r="C126" s="58" t="s">
        <v>117</v>
      </c>
      <c r="D126" s="18"/>
      <c r="E126" s="18"/>
      <c r="F126" s="18"/>
      <c r="G126" s="18"/>
      <c r="H126" s="18"/>
      <c r="I126" s="18"/>
      <c r="J126" s="123">
        <f>BK126</f>
        <v>0</v>
      </c>
      <c r="K126" s="18"/>
      <c r="L126" s="19"/>
      <c r="M126" s="53"/>
      <c r="N126" s="44"/>
      <c r="O126" s="54"/>
      <c r="P126" s="124">
        <f>P127</f>
        <v>0</v>
      </c>
      <c r="Q126" s="54"/>
      <c r="R126" s="124">
        <f>R127</f>
        <v>0</v>
      </c>
      <c r="S126" s="54"/>
      <c r="T126" s="125">
        <f>T127</f>
        <v>0</v>
      </c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T126" s="7" t="s">
        <v>72</v>
      </c>
      <c r="AU126" s="7" t="s">
        <v>92</v>
      </c>
      <c r="BK126" s="126">
        <f>BK127</f>
        <v>0</v>
      </c>
    </row>
    <row r="127" spans="1:63" s="127" customFormat="1" ht="25.9" customHeight="1" x14ac:dyDescent="0.35">
      <c r="B127" s="128"/>
      <c r="D127" s="129" t="s">
        <v>72</v>
      </c>
      <c r="E127" s="130" t="s">
        <v>303</v>
      </c>
      <c r="F127" s="130" t="s">
        <v>304</v>
      </c>
      <c r="J127" s="131">
        <f>BK127</f>
        <v>0</v>
      </c>
      <c r="L127" s="128"/>
      <c r="M127" s="132"/>
      <c r="N127" s="133"/>
      <c r="O127" s="133"/>
      <c r="P127" s="134">
        <f>P128+P130+P132+P134+P136+P138+P140+P142+P144</f>
        <v>0</v>
      </c>
      <c r="Q127" s="133"/>
      <c r="R127" s="134">
        <f>R128+R130+R132+R134+R136+R138+R140+R142+R144</f>
        <v>0</v>
      </c>
      <c r="S127" s="133"/>
      <c r="T127" s="135">
        <f>T128+T130+T132+T134+T136+T138+T140+T142+T144</f>
        <v>0</v>
      </c>
      <c r="AR127" s="129" t="s">
        <v>133</v>
      </c>
      <c r="AT127" s="136" t="s">
        <v>72</v>
      </c>
      <c r="AU127" s="136" t="s">
        <v>73</v>
      </c>
      <c r="AY127" s="129" t="s">
        <v>120</v>
      </c>
      <c r="BK127" s="137">
        <f>BK128+BK130+BK132+BK134+BK136+BK138+BK140+BK142+BK144</f>
        <v>0</v>
      </c>
    </row>
    <row r="128" spans="1:63" s="127" customFormat="1" ht="22.9" customHeight="1" x14ac:dyDescent="0.25">
      <c r="B128" s="128"/>
      <c r="D128" s="129" t="s">
        <v>72</v>
      </c>
      <c r="E128" s="138" t="s">
        <v>305</v>
      </c>
      <c r="F128" s="138" t="s">
        <v>306</v>
      </c>
      <c r="J128" s="139">
        <f>BK128</f>
        <v>0</v>
      </c>
      <c r="L128" s="128"/>
      <c r="M128" s="132"/>
      <c r="N128" s="133"/>
      <c r="O128" s="133"/>
      <c r="P128" s="134">
        <f>P129</f>
        <v>0</v>
      </c>
      <c r="Q128" s="133"/>
      <c r="R128" s="134">
        <f>R129</f>
        <v>0</v>
      </c>
      <c r="S128" s="133"/>
      <c r="T128" s="135">
        <f>T129</f>
        <v>0</v>
      </c>
      <c r="AR128" s="129" t="s">
        <v>133</v>
      </c>
      <c r="AT128" s="136" t="s">
        <v>72</v>
      </c>
      <c r="AU128" s="136" t="s">
        <v>8</v>
      </c>
      <c r="AY128" s="129" t="s">
        <v>120</v>
      </c>
      <c r="BK128" s="137">
        <f>BK129</f>
        <v>0</v>
      </c>
    </row>
    <row r="129" spans="1:65" s="22" customFormat="1" ht="16.5" customHeight="1" x14ac:dyDescent="0.2">
      <c r="A129" s="18"/>
      <c r="B129" s="19"/>
      <c r="C129" s="140" t="s">
        <v>8</v>
      </c>
      <c r="D129" s="140" t="s">
        <v>123</v>
      </c>
      <c r="E129" s="141" t="s">
        <v>307</v>
      </c>
      <c r="F129" s="142" t="s">
        <v>306</v>
      </c>
      <c r="G129" s="143" t="s">
        <v>288</v>
      </c>
      <c r="H129" s="144">
        <v>1</v>
      </c>
      <c r="I129" s="4">
        <v>0</v>
      </c>
      <c r="J129" s="145">
        <f>ROUND(I129*H129,0)</f>
        <v>0</v>
      </c>
      <c r="K129" s="142" t="s">
        <v>125</v>
      </c>
      <c r="L129" s="19"/>
      <c r="M129" s="146" t="s">
        <v>1</v>
      </c>
      <c r="N129" s="147" t="s">
        <v>38</v>
      </c>
      <c r="O129" s="148">
        <v>0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R129" s="150" t="s">
        <v>308</v>
      </c>
      <c r="AT129" s="150" t="s">
        <v>123</v>
      </c>
      <c r="AU129" s="150" t="s">
        <v>82</v>
      </c>
      <c r="AY129" s="7" t="s">
        <v>120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7" t="s">
        <v>8</v>
      </c>
      <c r="BK129" s="151">
        <f>ROUND(I129*H129,0)</f>
        <v>0</v>
      </c>
      <c r="BL129" s="7" t="s">
        <v>308</v>
      </c>
      <c r="BM129" s="150" t="s">
        <v>309</v>
      </c>
    </row>
    <row r="130" spans="1:65" s="127" customFormat="1" ht="22.9" customHeight="1" x14ac:dyDescent="0.25">
      <c r="B130" s="128"/>
      <c r="C130" s="175"/>
      <c r="D130" s="176" t="s">
        <v>72</v>
      </c>
      <c r="E130" s="177" t="s">
        <v>310</v>
      </c>
      <c r="F130" s="177" t="s">
        <v>311</v>
      </c>
      <c r="G130" s="175"/>
      <c r="H130" s="175"/>
      <c r="I130" s="175"/>
      <c r="J130" s="178">
        <f>BK130</f>
        <v>0</v>
      </c>
      <c r="K130" s="175"/>
      <c r="L130" s="128"/>
      <c r="M130" s="132"/>
      <c r="N130" s="133"/>
      <c r="O130" s="133"/>
      <c r="P130" s="134">
        <f>P131</f>
        <v>0</v>
      </c>
      <c r="Q130" s="133"/>
      <c r="R130" s="134">
        <f>R131</f>
        <v>0</v>
      </c>
      <c r="S130" s="133"/>
      <c r="T130" s="135">
        <f>T131</f>
        <v>0</v>
      </c>
      <c r="AR130" s="129" t="s">
        <v>133</v>
      </c>
      <c r="AT130" s="136" t="s">
        <v>72</v>
      </c>
      <c r="AU130" s="136" t="s">
        <v>8</v>
      </c>
      <c r="AY130" s="129" t="s">
        <v>120</v>
      </c>
      <c r="BK130" s="137">
        <f>BK131</f>
        <v>0</v>
      </c>
    </row>
    <row r="131" spans="1:65" s="22" customFormat="1" ht="16.5" customHeight="1" x14ac:dyDescent="0.2">
      <c r="A131" s="18"/>
      <c r="B131" s="19"/>
      <c r="C131" s="140" t="s">
        <v>82</v>
      </c>
      <c r="D131" s="140" t="s">
        <v>123</v>
      </c>
      <c r="E131" s="141" t="s">
        <v>312</v>
      </c>
      <c r="F131" s="142" t="s">
        <v>311</v>
      </c>
      <c r="G131" s="143" t="s">
        <v>288</v>
      </c>
      <c r="H131" s="144">
        <v>1</v>
      </c>
      <c r="I131" s="4">
        <v>0</v>
      </c>
      <c r="J131" s="145">
        <f>ROUND(I131*H131,0)</f>
        <v>0</v>
      </c>
      <c r="K131" s="142" t="s">
        <v>125</v>
      </c>
      <c r="L131" s="19"/>
      <c r="M131" s="146" t="s">
        <v>1</v>
      </c>
      <c r="N131" s="147" t="s">
        <v>38</v>
      </c>
      <c r="O131" s="148">
        <v>0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R131" s="150" t="s">
        <v>308</v>
      </c>
      <c r="AT131" s="150" t="s">
        <v>123</v>
      </c>
      <c r="AU131" s="150" t="s">
        <v>82</v>
      </c>
      <c r="AY131" s="7" t="s">
        <v>120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7" t="s">
        <v>8</v>
      </c>
      <c r="BK131" s="151">
        <f>ROUND(I131*H131,0)</f>
        <v>0</v>
      </c>
      <c r="BL131" s="7" t="s">
        <v>308</v>
      </c>
      <c r="BM131" s="150" t="s">
        <v>313</v>
      </c>
    </row>
    <row r="132" spans="1:65" s="127" customFormat="1" ht="22.9" customHeight="1" x14ac:dyDescent="0.25">
      <c r="B132" s="128"/>
      <c r="C132" s="175"/>
      <c r="D132" s="176" t="s">
        <v>72</v>
      </c>
      <c r="E132" s="177" t="s">
        <v>314</v>
      </c>
      <c r="F132" s="177" t="s">
        <v>315</v>
      </c>
      <c r="G132" s="175"/>
      <c r="H132" s="175"/>
      <c r="I132" s="175"/>
      <c r="J132" s="178">
        <f>BK132</f>
        <v>0</v>
      </c>
      <c r="K132" s="175"/>
      <c r="L132" s="128"/>
      <c r="M132" s="132"/>
      <c r="N132" s="133"/>
      <c r="O132" s="133"/>
      <c r="P132" s="134">
        <f>P133</f>
        <v>0</v>
      </c>
      <c r="Q132" s="133"/>
      <c r="R132" s="134">
        <f>R133</f>
        <v>0</v>
      </c>
      <c r="S132" s="133"/>
      <c r="T132" s="135">
        <f>T133</f>
        <v>0</v>
      </c>
      <c r="AR132" s="129" t="s">
        <v>133</v>
      </c>
      <c r="AT132" s="136" t="s">
        <v>72</v>
      </c>
      <c r="AU132" s="136" t="s">
        <v>8</v>
      </c>
      <c r="AY132" s="129" t="s">
        <v>120</v>
      </c>
      <c r="BK132" s="137">
        <f>BK133</f>
        <v>0</v>
      </c>
    </row>
    <row r="133" spans="1:65" s="22" customFormat="1" ht="16.5" customHeight="1" x14ac:dyDescent="0.2">
      <c r="A133" s="18"/>
      <c r="B133" s="19"/>
      <c r="C133" s="140" t="s">
        <v>130</v>
      </c>
      <c r="D133" s="140" t="s">
        <v>123</v>
      </c>
      <c r="E133" s="141" t="s">
        <v>316</v>
      </c>
      <c r="F133" s="142" t="s">
        <v>315</v>
      </c>
      <c r="G133" s="143" t="s">
        <v>288</v>
      </c>
      <c r="H133" s="144">
        <v>1</v>
      </c>
      <c r="I133" s="4">
        <v>0</v>
      </c>
      <c r="J133" s="145">
        <f>ROUND(I133*H133,0)</f>
        <v>0</v>
      </c>
      <c r="K133" s="142" t="s">
        <v>125</v>
      </c>
      <c r="L133" s="19"/>
      <c r="M133" s="146" t="s">
        <v>1</v>
      </c>
      <c r="N133" s="147" t="s">
        <v>38</v>
      </c>
      <c r="O133" s="148">
        <v>0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R133" s="150" t="s">
        <v>308</v>
      </c>
      <c r="AT133" s="150" t="s">
        <v>123</v>
      </c>
      <c r="AU133" s="150" t="s">
        <v>82</v>
      </c>
      <c r="AY133" s="7" t="s">
        <v>120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7" t="s">
        <v>8</v>
      </c>
      <c r="BK133" s="151">
        <f>ROUND(I133*H133,0)</f>
        <v>0</v>
      </c>
      <c r="BL133" s="7" t="s">
        <v>308</v>
      </c>
      <c r="BM133" s="150" t="s">
        <v>317</v>
      </c>
    </row>
    <row r="134" spans="1:65" s="127" customFormat="1" ht="22.9" customHeight="1" x14ac:dyDescent="0.25">
      <c r="B134" s="128"/>
      <c r="C134" s="175"/>
      <c r="D134" s="176" t="s">
        <v>72</v>
      </c>
      <c r="E134" s="177" t="s">
        <v>318</v>
      </c>
      <c r="F134" s="177" t="s">
        <v>319</v>
      </c>
      <c r="G134" s="175"/>
      <c r="H134" s="175"/>
      <c r="I134" s="175"/>
      <c r="J134" s="178">
        <f>BK134</f>
        <v>0</v>
      </c>
      <c r="K134" s="175"/>
      <c r="L134" s="128"/>
      <c r="M134" s="132"/>
      <c r="N134" s="133"/>
      <c r="O134" s="133"/>
      <c r="P134" s="134">
        <f>P135</f>
        <v>0</v>
      </c>
      <c r="Q134" s="133"/>
      <c r="R134" s="134">
        <f>R135</f>
        <v>0</v>
      </c>
      <c r="S134" s="133"/>
      <c r="T134" s="135">
        <f>T135</f>
        <v>0</v>
      </c>
      <c r="AR134" s="129" t="s">
        <v>133</v>
      </c>
      <c r="AT134" s="136" t="s">
        <v>72</v>
      </c>
      <c r="AU134" s="136" t="s">
        <v>8</v>
      </c>
      <c r="AY134" s="129" t="s">
        <v>120</v>
      </c>
      <c r="BK134" s="137">
        <f>BK135</f>
        <v>0</v>
      </c>
    </row>
    <row r="135" spans="1:65" s="22" customFormat="1" ht="16.5" customHeight="1" x14ac:dyDescent="0.2">
      <c r="A135" s="18"/>
      <c r="B135" s="19"/>
      <c r="C135" s="140" t="s">
        <v>126</v>
      </c>
      <c r="D135" s="140" t="s">
        <v>123</v>
      </c>
      <c r="E135" s="141" t="s">
        <v>320</v>
      </c>
      <c r="F135" s="142" t="s">
        <v>319</v>
      </c>
      <c r="G135" s="143" t="s">
        <v>288</v>
      </c>
      <c r="H135" s="144">
        <v>1</v>
      </c>
      <c r="I135" s="4">
        <v>0</v>
      </c>
      <c r="J135" s="145">
        <f>ROUND(I135*H135,0)</f>
        <v>0</v>
      </c>
      <c r="K135" s="142" t="s">
        <v>125</v>
      </c>
      <c r="L135" s="19"/>
      <c r="M135" s="146" t="s">
        <v>1</v>
      </c>
      <c r="N135" s="147" t="s">
        <v>38</v>
      </c>
      <c r="O135" s="148">
        <v>0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R135" s="150" t="s">
        <v>308</v>
      </c>
      <c r="AT135" s="150" t="s">
        <v>123</v>
      </c>
      <c r="AU135" s="150" t="s">
        <v>82</v>
      </c>
      <c r="AY135" s="7" t="s">
        <v>120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7" t="s">
        <v>8</v>
      </c>
      <c r="BK135" s="151">
        <f>ROUND(I135*H135,0)</f>
        <v>0</v>
      </c>
      <c r="BL135" s="7" t="s">
        <v>308</v>
      </c>
      <c r="BM135" s="150" t="s">
        <v>321</v>
      </c>
    </row>
    <row r="136" spans="1:65" s="127" customFormat="1" ht="22.9" customHeight="1" x14ac:dyDescent="0.25">
      <c r="B136" s="128"/>
      <c r="C136" s="175"/>
      <c r="D136" s="176" t="s">
        <v>72</v>
      </c>
      <c r="E136" s="177" t="s">
        <v>322</v>
      </c>
      <c r="F136" s="177" t="s">
        <v>323</v>
      </c>
      <c r="G136" s="175"/>
      <c r="H136" s="175"/>
      <c r="I136" s="175"/>
      <c r="J136" s="178">
        <f>BK136</f>
        <v>0</v>
      </c>
      <c r="K136" s="175"/>
      <c r="L136" s="128"/>
      <c r="M136" s="132"/>
      <c r="N136" s="133"/>
      <c r="O136" s="133"/>
      <c r="P136" s="134">
        <f>P137</f>
        <v>0</v>
      </c>
      <c r="Q136" s="133"/>
      <c r="R136" s="134">
        <f>R137</f>
        <v>0</v>
      </c>
      <c r="S136" s="133"/>
      <c r="T136" s="135">
        <f>T137</f>
        <v>0</v>
      </c>
      <c r="AR136" s="129" t="s">
        <v>133</v>
      </c>
      <c r="AT136" s="136" t="s">
        <v>72</v>
      </c>
      <c r="AU136" s="136" t="s">
        <v>8</v>
      </c>
      <c r="AY136" s="129" t="s">
        <v>120</v>
      </c>
      <c r="BK136" s="137">
        <f>BK137</f>
        <v>0</v>
      </c>
    </row>
    <row r="137" spans="1:65" s="22" customFormat="1" ht="16.5" customHeight="1" x14ac:dyDescent="0.2">
      <c r="A137" s="18"/>
      <c r="B137" s="19"/>
      <c r="C137" s="140" t="s">
        <v>133</v>
      </c>
      <c r="D137" s="140" t="s">
        <v>123</v>
      </c>
      <c r="E137" s="141" t="s">
        <v>324</v>
      </c>
      <c r="F137" s="142" t="s">
        <v>323</v>
      </c>
      <c r="G137" s="143" t="s">
        <v>288</v>
      </c>
      <c r="H137" s="144">
        <v>1</v>
      </c>
      <c r="I137" s="4">
        <v>0</v>
      </c>
      <c r="J137" s="145">
        <f>ROUND(I137*H137,0)</f>
        <v>0</v>
      </c>
      <c r="K137" s="142" t="s">
        <v>125</v>
      </c>
      <c r="L137" s="19"/>
      <c r="M137" s="146" t="s">
        <v>1</v>
      </c>
      <c r="N137" s="147" t="s">
        <v>38</v>
      </c>
      <c r="O137" s="148">
        <v>0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R137" s="150" t="s">
        <v>308</v>
      </c>
      <c r="AT137" s="150" t="s">
        <v>123</v>
      </c>
      <c r="AU137" s="150" t="s">
        <v>82</v>
      </c>
      <c r="AY137" s="7" t="s">
        <v>120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7" t="s">
        <v>8</v>
      </c>
      <c r="BK137" s="151">
        <f>ROUND(I137*H137,0)</f>
        <v>0</v>
      </c>
      <c r="BL137" s="7" t="s">
        <v>308</v>
      </c>
      <c r="BM137" s="150" t="s">
        <v>325</v>
      </c>
    </row>
    <row r="138" spans="1:65" s="127" customFormat="1" ht="22.9" customHeight="1" x14ac:dyDescent="0.25">
      <c r="B138" s="128"/>
      <c r="C138" s="175"/>
      <c r="D138" s="176" t="s">
        <v>72</v>
      </c>
      <c r="E138" s="177" t="s">
        <v>326</v>
      </c>
      <c r="F138" s="177" t="s">
        <v>327</v>
      </c>
      <c r="G138" s="175"/>
      <c r="H138" s="175"/>
      <c r="I138" s="175"/>
      <c r="J138" s="178">
        <f>BK138</f>
        <v>0</v>
      </c>
      <c r="K138" s="175"/>
      <c r="L138" s="128"/>
      <c r="M138" s="132"/>
      <c r="N138" s="133"/>
      <c r="O138" s="133"/>
      <c r="P138" s="134">
        <f>P139</f>
        <v>0</v>
      </c>
      <c r="Q138" s="133"/>
      <c r="R138" s="134">
        <f>R139</f>
        <v>0</v>
      </c>
      <c r="S138" s="133"/>
      <c r="T138" s="135">
        <f>T139</f>
        <v>0</v>
      </c>
      <c r="AR138" s="129" t="s">
        <v>133</v>
      </c>
      <c r="AT138" s="136" t="s">
        <v>72</v>
      </c>
      <c r="AU138" s="136" t="s">
        <v>8</v>
      </c>
      <c r="AY138" s="129" t="s">
        <v>120</v>
      </c>
      <c r="BK138" s="137">
        <f>BK139</f>
        <v>0</v>
      </c>
    </row>
    <row r="139" spans="1:65" s="22" customFormat="1" ht="16.5" customHeight="1" x14ac:dyDescent="0.2">
      <c r="A139" s="18"/>
      <c r="B139" s="19"/>
      <c r="C139" s="140" t="s">
        <v>139</v>
      </c>
      <c r="D139" s="140" t="s">
        <v>123</v>
      </c>
      <c r="E139" s="141" t="s">
        <v>328</v>
      </c>
      <c r="F139" s="142" t="s">
        <v>327</v>
      </c>
      <c r="G139" s="143" t="s">
        <v>288</v>
      </c>
      <c r="H139" s="144">
        <v>1</v>
      </c>
      <c r="I139" s="4">
        <v>0</v>
      </c>
      <c r="J139" s="145">
        <f>ROUND(I139*H139,0)</f>
        <v>0</v>
      </c>
      <c r="K139" s="142" t="s">
        <v>125</v>
      </c>
      <c r="L139" s="19"/>
      <c r="M139" s="146" t="s">
        <v>1</v>
      </c>
      <c r="N139" s="147" t="s">
        <v>38</v>
      </c>
      <c r="O139" s="148">
        <v>0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R139" s="150" t="s">
        <v>308</v>
      </c>
      <c r="AT139" s="150" t="s">
        <v>123</v>
      </c>
      <c r="AU139" s="150" t="s">
        <v>82</v>
      </c>
      <c r="AY139" s="7" t="s">
        <v>120</v>
      </c>
      <c r="BE139" s="151">
        <f>IF(N139="základní",J139,0)</f>
        <v>0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7" t="s">
        <v>8</v>
      </c>
      <c r="BK139" s="151">
        <f>ROUND(I139*H139,0)</f>
        <v>0</v>
      </c>
      <c r="BL139" s="7" t="s">
        <v>308</v>
      </c>
      <c r="BM139" s="150" t="s">
        <v>329</v>
      </c>
    </row>
    <row r="140" spans="1:65" s="127" customFormat="1" ht="22.9" customHeight="1" x14ac:dyDescent="0.25">
      <c r="B140" s="128"/>
      <c r="C140" s="175"/>
      <c r="D140" s="176" t="s">
        <v>72</v>
      </c>
      <c r="E140" s="177" t="s">
        <v>330</v>
      </c>
      <c r="F140" s="177" t="s">
        <v>331</v>
      </c>
      <c r="G140" s="175"/>
      <c r="H140" s="175"/>
      <c r="I140" s="175"/>
      <c r="J140" s="178">
        <f>BK140</f>
        <v>0</v>
      </c>
      <c r="K140" s="175"/>
      <c r="L140" s="128"/>
      <c r="M140" s="132"/>
      <c r="N140" s="133"/>
      <c r="O140" s="133"/>
      <c r="P140" s="134">
        <f>P141</f>
        <v>0</v>
      </c>
      <c r="Q140" s="133"/>
      <c r="R140" s="134">
        <f>R141</f>
        <v>0</v>
      </c>
      <c r="S140" s="133"/>
      <c r="T140" s="135">
        <f>T141</f>
        <v>0</v>
      </c>
      <c r="AR140" s="129" t="s">
        <v>133</v>
      </c>
      <c r="AT140" s="136" t="s">
        <v>72</v>
      </c>
      <c r="AU140" s="136" t="s">
        <v>8</v>
      </c>
      <c r="AY140" s="129" t="s">
        <v>120</v>
      </c>
      <c r="BK140" s="137">
        <f>BK141</f>
        <v>0</v>
      </c>
    </row>
    <row r="141" spans="1:65" s="22" customFormat="1" ht="16.5" customHeight="1" x14ac:dyDescent="0.2">
      <c r="A141" s="18"/>
      <c r="B141" s="19"/>
      <c r="C141" s="140" t="s">
        <v>145</v>
      </c>
      <c r="D141" s="140" t="s">
        <v>123</v>
      </c>
      <c r="E141" s="141" t="s">
        <v>332</v>
      </c>
      <c r="F141" s="142" t="s">
        <v>331</v>
      </c>
      <c r="G141" s="143" t="s">
        <v>288</v>
      </c>
      <c r="H141" s="144">
        <v>1</v>
      </c>
      <c r="I141" s="4">
        <v>0</v>
      </c>
      <c r="J141" s="145">
        <f>ROUND(I141*H141,0)</f>
        <v>0</v>
      </c>
      <c r="K141" s="142" t="s">
        <v>125</v>
      </c>
      <c r="L141" s="19"/>
      <c r="M141" s="146" t="s">
        <v>1</v>
      </c>
      <c r="N141" s="147" t="s">
        <v>38</v>
      </c>
      <c r="O141" s="148">
        <v>0</v>
      </c>
      <c r="P141" s="148">
        <f>O141*H141</f>
        <v>0</v>
      </c>
      <c r="Q141" s="148">
        <v>0</v>
      </c>
      <c r="R141" s="148">
        <f>Q141*H141</f>
        <v>0</v>
      </c>
      <c r="S141" s="148">
        <v>0</v>
      </c>
      <c r="T141" s="149">
        <f>S141*H141</f>
        <v>0</v>
      </c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R141" s="150" t="s">
        <v>308</v>
      </c>
      <c r="AT141" s="150" t="s">
        <v>123</v>
      </c>
      <c r="AU141" s="150" t="s">
        <v>82</v>
      </c>
      <c r="AY141" s="7" t="s">
        <v>120</v>
      </c>
      <c r="BE141" s="151">
        <f>IF(N141="základní",J141,0)</f>
        <v>0</v>
      </c>
      <c r="BF141" s="151">
        <f>IF(N141="snížená",J141,0)</f>
        <v>0</v>
      </c>
      <c r="BG141" s="151">
        <f>IF(N141="zákl. přenesená",J141,0)</f>
        <v>0</v>
      </c>
      <c r="BH141" s="151">
        <f>IF(N141="sníž. přenesená",J141,0)</f>
        <v>0</v>
      </c>
      <c r="BI141" s="151">
        <f>IF(N141="nulová",J141,0)</f>
        <v>0</v>
      </c>
      <c r="BJ141" s="7" t="s">
        <v>8</v>
      </c>
      <c r="BK141" s="151">
        <f>ROUND(I141*H141,0)</f>
        <v>0</v>
      </c>
      <c r="BL141" s="7" t="s">
        <v>308</v>
      </c>
      <c r="BM141" s="150" t="s">
        <v>333</v>
      </c>
    </row>
    <row r="142" spans="1:65" s="127" customFormat="1" ht="22.9" customHeight="1" x14ac:dyDescent="0.25">
      <c r="B142" s="128"/>
      <c r="C142" s="175"/>
      <c r="D142" s="176" t="s">
        <v>72</v>
      </c>
      <c r="E142" s="177" t="s">
        <v>334</v>
      </c>
      <c r="F142" s="177" t="s">
        <v>335</v>
      </c>
      <c r="G142" s="175"/>
      <c r="H142" s="175"/>
      <c r="I142" s="175"/>
      <c r="J142" s="178">
        <f>BK142</f>
        <v>0</v>
      </c>
      <c r="K142" s="175"/>
      <c r="L142" s="128"/>
      <c r="M142" s="132"/>
      <c r="N142" s="133"/>
      <c r="O142" s="133"/>
      <c r="P142" s="134">
        <f>P143</f>
        <v>0</v>
      </c>
      <c r="Q142" s="133"/>
      <c r="R142" s="134">
        <f>R143</f>
        <v>0</v>
      </c>
      <c r="S142" s="133"/>
      <c r="T142" s="135">
        <f>T143</f>
        <v>0</v>
      </c>
      <c r="AR142" s="129" t="s">
        <v>133</v>
      </c>
      <c r="AT142" s="136" t="s">
        <v>72</v>
      </c>
      <c r="AU142" s="136" t="s">
        <v>8</v>
      </c>
      <c r="AY142" s="129" t="s">
        <v>120</v>
      </c>
      <c r="BK142" s="137">
        <f>BK143</f>
        <v>0</v>
      </c>
    </row>
    <row r="143" spans="1:65" s="22" customFormat="1" ht="16.5" customHeight="1" x14ac:dyDescent="0.2">
      <c r="A143" s="18"/>
      <c r="B143" s="19"/>
      <c r="C143" s="140" t="s">
        <v>150</v>
      </c>
      <c r="D143" s="140" t="s">
        <v>123</v>
      </c>
      <c r="E143" s="141" t="s">
        <v>336</v>
      </c>
      <c r="F143" s="142" t="s">
        <v>335</v>
      </c>
      <c r="G143" s="143" t="s">
        <v>288</v>
      </c>
      <c r="H143" s="144">
        <v>1</v>
      </c>
      <c r="I143" s="4">
        <v>0</v>
      </c>
      <c r="J143" s="145">
        <f>ROUND(I143*H143,0)</f>
        <v>0</v>
      </c>
      <c r="K143" s="142" t="s">
        <v>125</v>
      </c>
      <c r="L143" s="19"/>
      <c r="M143" s="146" t="s">
        <v>1</v>
      </c>
      <c r="N143" s="147" t="s">
        <v>38</v>
      </c>
      <c r="O143" s="148">
        <v>0</v>
      </c>
      <c r="P143" s="148">
        <f>O143*H143</f>
        <v>0</v>
      </c>
      <c r="Q143" s="148">
        <v>0</v>
      </c>
      <c r="R143" s="148">
        <f>Q143*H143</f>
        <v>0</v>
      </c>
      <c r="S143" s="148">
        <v>0</v>
      </c>
      <c r="T143" s="149">
        <f>S143*H143</f>
        <v>0</v>
      </c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R143" s="150" t="s">
        <v>308</v>
      </c>
      <c r="AT143" s="150" t="s">
        <v>123</v>
      </c>
      <c r="AU143" s="150" t="s">
        <v>82</v>
      </c>
      <c r="AY143" s="7" t="s">
        <v>120</v>
      </c>
      <c r="BE143" s="151">
        <f>IF(N143="základní",J143,0)</f>
        <v>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7" t="s">
        <v>8</v>
      </c>
      <c r="BK143" s="151">
        <f>ROUND(I143*H143,0)</f>
        <v>0</v>
      </c>
      <c r="BL143" s="7" t="s">
        <v>308</v>
      </c>
      <c r="BM143" s="150" t="s">
        <v>337</v>
      </c>
    </row>
    <row r="144" spans="1:65" s="127" customFormat="1" ht="22.9" customHeight="1" x14ac:dyDescent="0.25">
      <c r="B144" s="128"/>
      <c r="C144" s="175"/>
      <c r="D144" s="176" t="s">
        <v>72</v>
      </c>
      <c r="E144" s="177" t="s">
        <v>338</v>
      </c>
      <c r="F144" s="177" t="s">
        <v>339</v>
      </c>
      <c r="G144" s="175"/>
      <c r="H144" s="175"/>
      <c r="I144" s="175"/>
      <c r="J144" s="178">
        <f>BK144</f>
        <v>0</v>
      </c>
      <c r="K144" s="175"/>
      <c r="L144" s="128"/>
      <c r="M144" s="132"/>
      <c r="N144" s="133"/>
      <c r="O144" s="133"/>
      <c r="P144" s="134">
        <f>P145</f>
        <v>0</v>
      </c>
      <c r="Q144" s="133"/>
      <c r="R144" s="134">
        <f>R145</f>
        <v>0</v>
      </c>
      <c r="S144" s="133"/>
      <c r="T144" s="135">
        <f>T145</f>
        <v>0</v>
      </c>
      <c r="AR144" s="129" t="s">
        <v>133</v>
      </c>
      <c r="AT144" s="136" t="s">
        <v>72</v>
      </c>
      <c r="AU144" s="136" t="s">
        <v>8</v>
      </c>
      <c r="AY144" s="129" t="s">
        <v>120</v>
      </c>
      <c r="BK144" s="137">
        <f>BK145</f>
        <v>0</v>
      </c>
    </row>
    <row r="145" spans="1:65" s="22" customFormat="1" ht="16.5" customHeight="1" x14ac:dyDescent="0.2">
      <c r="A145" s="18"/>
      <c r="B145" s="19"/>
      <c r="C145" s="140" t="s">
        <v>121</v>
      </c>
      <c r="D145" s="140" t="s">
        <v>123</v>
      </c>
      <c r="E145" s="141" t="s">
        <v>340</v>
      </c>
      <c r="F145" s="142" t="s">
        <v>339</v>
      </c>
      <c r="G145" s="143" t="s">
        <v>288</v>
      </c>
      <c r="H145" s="144">
        <v>1</v>
      </c>
      <c r="I145" s="4">
        <v>0</v>
      </c>
      <c r="J145" s="145">
        <f>ROUND(I145*H145,0)</f>
        <v>0</v>
      </c>
      <c r="K145" s="142" t="s">
        <v>125</v>
      </c>
      <c r="L145" s="19"/>
      <c r="M145" s="204" t="s">
        <v>1</v>
      </c>
      <c r="N145" s="205" t="s">
        <v>38</v>
      </c>
      <c r="O145" s="202">
        <v>0</v>
      </c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R145" s="150" t="s">
        <v>308</v>
      </c>
      <c r="AT145" s="150" t="s">
        <v>123</v>
      </c>
      <c r="AU145" s="150" t="s">
        <v>82</v>
      </c>
      <c r="AY145" s="7" t="s">
        <v>120</v>
      </c>
      <c r="BE145" s="151">
        <f>IF(N145="základní",J145,0)</f>
        <v>0</v>
      </c>
      <c r="BF145" s="151">
        <f>IF(N145="snížená",J145,0)</f>
        <v>0</v>
      </c>
      <c r="BG145" s="151">
        <f>IF(N145="zákl. přenesená",J145,0)</f>
        <v>0</v>
      </c>
      <c r="BH145" s="151">
        <f>IF(N145="sníž. přenesená",J145,0)</f>
        <v>0</v>
      </c>
      <c r="BI145" s="151">
        <f>IF(N145="nulová",J145,0)</f>
        <v>0</v>
      </c>
      <c r="BJ145" s="7" t="s">
        <v>8</v>
      </c>
      <c r="BK145" s="151">
        <f>ROUND(I145*H145,0)</f>
        <v>0</v>
      </c>
      <c r="BL145" s="7" t="s">
        <v>308</v>
      </c>
      <c r="BM145" s="150" t="s">
        <v>341</v>
      </c>
    </row>
    <row r="146" spans="1:65" s="22" customFormat="1" ht="7" customHeight="1" x14ac:dyDescent="0.2">
      <c r="A146" s="18"/>
      <c r="B146" s="34"/>
      <c r="C146" s="35"/>
      <c r="D146" s="35"/>
      <c r="E146" s="35"/>
      <c r="F146" s="35"/>
      <c r="G146" s="35"/>
      <c r="H146" s="35"/>
      <c r="I146" s="35"/>
      <c r="J146" s="35"/>
      <c r="K146" s="35"/>
      <c r="L146" s="19"/>
      <c r="M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:65" s="2" customFormat="1" x14ac:dyDescent="0.2"/>
    <row r="148" spans="1:65" s="2" customFormat="1" x14ac:dyDescent="0.2"/>
    <row r="149" spans="1:65" s="2" customFormat="1" x14ac:dyDescent="0.2"/>
    <row r="150" spans="1:65" s="2" customFormat="1" x14ac:dyDescent="0.2"/>
    <row r="151" spans="1:65" s="2" customFormat="1" x14ac:dyDescent="0.2"/>
    <row r="152" spans="1:65" s="2" customFormat="1" x14ac:dyDescent="0.2"/>
    <row r="153" spans="1:65" s="2" customFormat="1" x14ac:dyDescent="0.2"/>
    <row r="154" spans="1:65" s="2" customFormat="1" x14ac:dyDescent="0.2"/>
    <row r="155" spans="1:65" s="2" customFormat="1" x14ac:dyDescent="0.2"/>
    <row r="156" spans="1:65" s="2" customFormat="1" x14ac:dyDescent="0.2"/>
    <row r="157" spans="1:65" s="2" customFormat="1" x14ac:dyDescent="0.2"/>
    <row r="158" spans="1:65" s="2" customFormat="1" x14ac:dyDescent="0.2"/>
    <row r="159" spans="1:65" s="2" customFormat="1" x14ac:dyDescent="0.2"/>
    <row r="160" spans="1:65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</sheetData>
  <sheetProtection password="D62F" sheet="1" objects="1" scenarios="1"/>
  <autoFilter ref="C125:K14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11 - Stavební práce</vt:lpstr>
      <vt:lpstr>2 - Vedlejší náklady</vt:lpstr>
      <vt:lpstr>'11 - Stavební práce'!Názvy_tisku</vt:lpstr>
      <vt:lpstr>'2 - Vedlejší náklady'!Názvy_tisku</vt:lpstr>
      <vt:lpstr>'Rekapitulace stavby'!Názvy_tisku</vt:lpstr>
      <vt:lpstr>'11 - Stavební práce'!Oblast_tisku</vt:lpstr>
      <vt:lpstr>'2 - Vedlejší náklady'!Oblast_tisku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DESKTOP-A37M82P\Švehla</dc:creator>
  <cp:lastModifiedBy>Simona.Jirickova</cp:lastModifiedBy>
  <cp:lastPrinted>2026-02-17T10:37:04Z</cp:lastPrinted>
  <dcterms:created xsi:type="dcterms:W3CDTF">2025-11-21T10:17:37Z</dcterms:created>
  <dcterms:modified xsi:type="dcterms:W3CDTF">2026-02-26T08:04:37Z</dcterms:modified>
</cp:coreProperties>
</file>