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HP\Disk Google\BONORUM PROJEKT\PROJEKTY\2022_26_Střední škola_Jaroměř\3_Rozpočet\"/>
    </mc:Choice>
  </mc:AlternateContent>
  <xr:revisionPtr revIDLastSave="0" documentId="13_ncr:1_{1AC458DC-F094-49D6-9BC5-0EB8173EF802}" xr6:coauthVersionLast="47" xr6:coauthVersionMax="47" xr10:uidLastSave="{00000000-0000-0000-0000-000000000000}"/>
  <bookViews>
    <workbookView xWindow="-14415" yWindow="-15" windowWidth="14430" windowHeight="16230" activeTab="1" xr2:uid="{00000000-000D-0000-FFFF-FFFF00000000}"/>
  </bookViews>
  <sheets>
    <sheet name="Rekapitulace stavby" sheetId="1" r:id="rId1"/>
    <sheet name="20230208 - Rekonstrukce s..." sheetId="2" r:id="rId2"/>
    <sheet name="Seznam figur" sheetId="3" r:id="rId3"/>
  </sheets>
  <definedNames>
    <definedName name="_xlnm._FilterDatabase" localSheetId="1" hidden="1">'20230208 - Rekonstrukce s...'!$C$134:$K$599</definedName>
    <definedName name="_xlnm.Print_Titles" localSheetId="1">'20230208 - Rekonstrukce s...'!$134:$134</definedName>
    <definedName name="_xlnm.Print_Titles" localSheetId="0">'Rekapitulace stavby'!$92:$92</definedName>
    <definedName name="_xlnm.Print_Titles" localSheetId="2">'Seznam figur'!$9:$9</definedName>
    <definedName name="_xlnm.Print_Area" localSheetId="1">'20230208 - Rekonstrukce s...'!$C$4:$J$76,'20230208 - Rekonstrukce s...'!$C$82:$J$118,'20230208 - Rekonstrukce s...'!$C$124:$K$599</definedName>
    <definedName name="_xlnm.Print_Area" localSheetId="0">'Rekapitulace stavby'!$D$4:$AO$76,'Rekapitulace stavby'!$C$82:$AQ$96</definedName>
    <definedName name="_xlnm.Print_Area" localSheetId="2">'Seznam figur'!$C$4:$G$94</definedName>
  </definedNames>
  <calcPr calcId="191029"/>
</workbook>
</file>

<file path=xl/calcChain.xml><?xml version="1.0" encoding="utf-8"?>
<calcChain xmlns="http://schemas.openxmlformats.org/spreadsheetml/2006/main">
  <c r="H218" i="2" l="1"/>
  <c r="H216" i="2"/>
  <c r="H214" i="2"/>
  <c r="D7" i="3" l="1"/>
  <c r="J35" i="2"/>
  <c r="J34" i="2"/>
  <c r="AY95" i="1"/>
  <c r="J33" i="2"/>
  <c r="AX95" i="1"/>
  <c r="BI599" i="2"/>
  <c r="BH599" i="2"/>
  <c r="BG599" i="2"/>
  <c r="BF599" i="2"/>
  <c r="T599" i="2"/>
  <c r="T598" i="2" s="1"/>
  <c r="R599" i="2"/>
  <c r="R598" i="2"/>
  <c r="P599" i="2"/>
  <c r="P598" i="2"/>
  <c r="BI597" i="2"/>
  <c r="BH597" i="2"/>
  <c r="BG597" i="2"/>
  <c r="BF597" i="2"/>
  <c r="T597" i="2"/>
  <c r="T596" i="2" s="1"/>
  <c r="R597" i="2"/>
  <c r="R596" i="2" s="1"/>
  <c r="R595" i="2" s="1"/>
  <c r="P597" i="2"/>
  <c r="P596" i="2"/>
  <c r="P595" i="2" s="1"/>
  <c r="BI592" i="2"/>
  <c r="BH592" i="2"/>
  <c r="BG592" i="2"/>
  <c r="BF592" i="2"/>
  <c r="T592" i="2"/>
  <c r="R592" i="2"/>
  <c r="P592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0" i="2"/>
  <c r="BH580" i="2"/>
  <c r="BG580" i="2"/>
  <c r="BF580" i="2"/>
  <c r="T580" i="2"/>
  <c r="R580" i="2"/>
  <c r="P580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70" i="2"/>
  <c r="BH570" i="2"/>
  <c r="BG570" i="2"/>
  <c r="BF570" i="2"/>
  <c r="T570" i="2"/>
  <c r="R570" i="2"/>
  <c r="P570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25" i="2"/>
  <c r="BH525" i="2"/>
  <c r="BG525" i="2"/>
  <c r="BF525" i="2"/>
  <c r="T525" i="2"/>
  <c r="R525" i="2"/>
  <c r="P525" i="2"/>
  <c r="BI523" i="2"/>
  <c r="BH523" i="2"/>
  <c r="BG523" i="2"/>
  <c r="BF523" i="2"/>
  <c r="T523" i="2"/>
  <c r="R523" i="2"/>
  <c r="P523" i="2"/>
  <c r="BI522" i="2"/>
  <c r="BH522" i="2"/>
  <c r="BG522" i="2"/>
  <c r="BF522" i="2"/>
  <c r="T522" i="2"/>
  <c r="R522" i="2"/>
  <c r="P522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03" i="2"/>
  <c r="BH503" i="2"/>
  <c r="BG503" i="2"/>
  <c r="BF503" i="2"/>
  <c r="T503" i="2"/>
  <c r="R503" i="2"/>
  <c r="P503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4" i="2"/>
  <c r="BH484" i="2"/>
  <c r="BG484" i="2"/>
  <c r="BF484" i="2"/>
  <c r="T484" i="2"/>
  <c r="R484" i="2"/>
  <c r="P484" i="2"/>
  <c r="BI476" i="2"/>
  <c r="BH476" i="2"/>
  <c r="BG476" i="2"/>
  <c r="BF476" i="2"/>
  <c r="T476" i="2"/>
  <c r="R476" i="2"/>
  <c r="P476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28" i="2"/>
  <c r="BH428" i="2"/>
  <c r="BG428" i="2"/>
  <c r="BF428" i="2"/>
  <c r="T428" i="2"/>
  <c r="R428" i="2"/>
  <c r="P428" i="2"/>
  <c r="BI427" i="2"/>
  <c r="BH427" i="2"/>
  <c r="BG427" i="2"/>
  <c r="BF427" i="2"/>
  <c r="T427" i="2"/>
  <c r="R427" i="2"/>
  <c r="P427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3" i="2"/>
  <c r="BH413" i="2"/>
  <c r="BG413" i="2"/>
  <c r="BF413" i="2"/>
  <c r="T413" i="2"/>
  <c r="R413" i="2"/>
  <c r="P413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0" i="2"/>
  <c r="BH320" i="2"/>
  <c r="BG320" i="2"/>
  <c r="BF320" i="2"/>
  <c r="T320" i="2"/>
  <c r="R320" i="2"/>
  <c r="P320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T239" i="2"/>
  <c r="R240" i="2"/>
  <c r="R239" i="2"/>
  <c r="P240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2" i="2"/>
  <c r="BH212" i="2"/>
  <c r="BG212" i="2"/>
  <c r="BF212" i="2"/>
  <c r="T212" i="2"/>
  <c r="R212" i="2"/>
  <c r="P21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0" i="2"/>
  <c r="J89" i="2"/>
  <c r="F89" i="2"/>
  <c r="F87" i="2"/>
  <c r="E85" i="2"/>
  <c r="J16" i="2"/>
  <c r="E16" i="2"/>
  <c r="F132" i="2"/>
  <c r="J15" i="2"/>
  <c r="J10" i="2"/>
  <c r="J87" i="2"/>
  <c r="L90" i="1"/>
  <c r="AM90" i="1"/>
  <c r="AM89" i="1"/>
  <c r="L89" i="1"/>
  <c r="AM87" i="1"/>
  <c r="L87" i="1"/>
  <c r="L85" i="1"/>
  <c r="L84" i="1"/>
  <c r="J599" i="2"/>
  <c r="J586" i="2"/>
  <c r="J396" i="2"/>
  <c r="J380" i="2"/>
  <c r="BK368" i="2"/>
  <c r="J342" i="2"/>
  <c r="BK320" i="2"/>
  <c r="J307" i="2"/>
  <c r="BK302" i="2"/>
  <c r="J297" i="2"/>
  <c r="J287" i="2"/>
  <c r="J271" i="2"/>
  <c r="J238" i="2"/>
  <c r="BK234" i="2"/>
  <c r="BK151" i="2"/>
  <c r="J576" i="2"/>
  <c r="BK405" i="2"/>
  <c r="J399" i="2"/>
  <c r="BK380" i="2"/>
  <c r="J371" i="2"/>
  <c r="BK353" i="2"/>
  <c r="J341" i="2"/>
  <c r="J305" i="2"/>
  <c r="J302" i="2"/>
  <c r="J298" i="2"/>
  <c r="J276" i="2"/>
  <c r="BK262" i="2"/>
  <c r="BK240" i="2"/>
  <c r="BK232" i="2"/>
  <c r="BK188" i="2"/>
  <c r="J171" i="2"/>
  <c r="BK159" i="2"/>
  <c r="BK138" i="2"/>
  <c r="BK567" i="2"/>
  <c r="BK476" i="2"/>
  <c r="J456" i="2"/>
  <c r="BK442" i="2"/>
  <c r="BK436" i="2"/>
  <c r="BK423" i="2"/>
  <c r="BK389" i="2"/>
  <c r="BK347" i="2"/>
  <c r="BK306" i="2"/>
  <c r="BK300" i="2"/>
  <c r="BK271" i="2"/>
  <c r="BK236" i="2"/>
  <c r="BK220" i="2"/>
  <c r="J174" i="2"/>
  <c r="J159" i="2"/>
  <c r="AS94" i="1"/>
  <c r="BK588" i="2"/>
  <c r="J567" i="2"/>
  <c r="J561" i="2"/>
  <c r="J557" i="2"/>
  <c r="J545" i="2"/>
  <c r="J538" i="2"/>
  <c r="J536" i="2"/>
  <c r="J525" i="2"/>
  <c r="J522" i="2"/>
  <c r="J514" i="2"/>
  <c r="BK503" i="2"/>
  <c r="J484" i="2"/>
  <c r="J468" i="2"/>
  <c r="BK450" i="2"/>
  <c r="J436" i="2"/>
  <c r="BK426" i="2"/>
  <c r="BK413" i="2"/>
  <c r="J393" i="2"/>
  <c r="BK383" i="2"/>
  <c r="BK350" i="2"/>
  <c r="J329" i="2"/>
  <c r="BK307" i="2"/>
  <c r="BK286" i="2"/>
  <c r="J246" i="2"/>
  <c r="J226" i="2"/>
  <c r="J188" i="2"/>
  <c r="BK178" i="2"/>
  <c r="BK145" i="2"/>
  <c r="J397" i="2"/>
  <c r="BK356" i="2"/>
  <c r="J344" i="2"/>
  <c r="BK313" i="2"/>
  <c r="BK301" i="2"/>
  <c r="BK296" i="2"/>
  <c r="J268" i="2"/>
  <c r="J257" i="2"/>
  <c r="BK238" i="2"/>
  <c r="BK212" i="2"/>
  <c r="BK187" i="2"/>
  <c r="J168" i="2"/>
  <c r="J151" i="2"/>
  <c r="J583" i="2"/>
  <c r="J570" i="2"/>
  <c r="BK484" i="2"/>
  <c r="J464" i="2"/>
  <c r="BK440" i="2"/>
  <c r="J427" i="2"/>
  <c r="J405" i="2"/>
  <c r="J368" i="2"/>
  <c r="BK344" i="2"/>
  <c r="BK330" i="2"/>
  <c r="J296" i="2"/>
  <c r="BK268" i="2"/>
  <c r="J259" i="2"/>
  <c r="BK200" i="2"/>
  <c r="J163" i="2"/>
  <c r="J139" i="2"/>
  <c r="BK592" i="2"/>
  <c r="J580" i="2"/>
  <c r="J565" i="2"/>
  <c r="BK558" i="2"/>
  <c r="BK556" i="2"/>
  <c r="J548" i="2"/>
  <c r="BK538" i="2"/>
  <c r="BK536" i="2"/>
  <c r="J533" i="2"/>
  <c r="J523" i="2"/>
  <c r="J516" i="2"/>
  <c r="BK511" i="2"/>
  <c r="BK495" i="2"/>
  <c r="J471" i="2"/>
  <c r="J453" i="2"/>
  <c r="J439" i="2"/>
  <c r="BK427" i="2"/>
  <c r="J423" i="2"/>
  <c r="BK397" i="2"/>
  <c r="J389" i="2"/>
  <c r="BK359" i="2"/>
  <c r="J339" i="2"/>
  <c r="J314" i="2"/>
  <c r="J299" i="2"/>
  <c r="BK277" i="2"/>
  <c r="J243" i="2"/>
  <c r="J212" i="2"/>
  <c r="BK185" i="2"/>
  <c r="BK171" i="2"/>
  <c r="J138" i="2"/>
  <c r="BK597" i="2"/>
  <c r="J588" i="2"/>
  <c r="BK583" i="2"/>
  <c r="BK392" i="2"/>
  <c r="BK371" i="2"/>
  <c r="BK362" i="2"/>
  <c r="BK341" i="2"/>
  <c r="BK314" i="2"/>
  <c r="BK305" i="2"/>
  <c r="J301" i="2"/>
  <c r="J295" i="2"/>
  <c r="BK285" i="2"/>
  <c r="BK246" i="2"/>
  <c r="J236" i="2"/>
  <c r="J229" i="2"/>
  <c r="BK163" i="2"/>
  <c r="BK576" i="2"/>
  <c r="BK424" i="2"/>
  <c r="J413" i="2"/>
  <c r="J402" i="2"/>
  <c r="J383" i="2"/>
  <c r="BK374" i="2"/>
  <c r="J359" i="2"/>
  <c r="J331" i="2"/>
  <c r="J326" i="2"/>
  <c r="BK304" i="2"/>
  <c r="BK299" i="2"/>
  <c r="J286" i="2"/>
  <c r="BK265" i="2"/>
  <c r="J249" i="2"/>
  <c r="BK235" i="2"/>
  <c r="J196" i="2"/>
  <c r="J178" i="2"/>
  <c r="BK160" i="2"/>
  <c r="J145" i="2"/>
  <c r="BK570" i="2"/>
  <c r="BK492" i="2"/>
  <c r="BK468" i="2"/>
  <c r="BK453" i="2"/>
  <c r="BK439" i="2"/>
  <c r="J428" i="2"/>
  <c r="J421" i="2"/>
  <c r="J386" i="2"/>
  <c r="J353" i="2"/>
  <c r="BK342" i="2"/>
  <c r="BK303" i="2"/>
  <c r="BK274" i="2"/>
  <c r="J262" i="2"/>
  <c r="BK229" i="2"/>
  <c r="J185" i="2"/>
  <c r="J160" i="2"/>
  <c r="BK599" i="2"/>
  <c r="J587" i="2"/>
  <c r="J573" i="2"/>
  <c r="BK561" i="2"/>
  <c r="BK557" i="2"/>
  <c r="J556" i="2"/>
  <c r="BK545" i="2"/>
  <c r="J541" i="2"/>
  <c r="BK537" i="2"/>
  <c r="BK533" i="2"/>
  <c r="BK523" i="2"/>
  <c r="BK516" i="2"/>
  <c r="J503" i="2"/>
  <c r="J476" i="2"/>
  <c r="BK456" i="2"/>
  <c r="J440" i="2"/>
  <c r="BK428" i="2"/>
  <c r="J424" i="2"/>
  <c r="BK396" i="2"/>
  <c r="J374" i="2"/>
  <c r="J340" i="2"/>
  <c r="BK326" i="2"/>
  <c r="J313" i="2"/>
  <c r="BK297" i="2"/>
  <c r="BK257" i="2"/>
  <c r="J220" i="2"/>
  <c r="BK196" i="2"/>
  <c r="BK184" i="2"/>
  <c r="J164" i="2"/>
  <c r="J592" i="2"/>
  <c r="BK587" i="2"/>
  <c r="BK402" i="2"/>
  <c r="BK393" i="2"/>
  <c r="J377" i="2"/>
  <c r="BK365" i="2"/>
  <c r="J347" i="2"/>
  <c r="BK331" i="2"/>
  <c r="J306" i="2"/>
  <c r="J304" i="2"/>
  <c r="J300" i="2"/>
  <c r="BK287" i="2"/>
  <c r="J277" i="2"/>
  <c r="J240" i="2"/>
  <c r="J235" i="2"/>
  <c r="BK164" i="2"/>
  <c r="BK580" i="2"/>
  <c r="BK425" i="2"/>
  <c r="BK421" i="2"/>
  <c r="BK403" i="2"/>
  <c r="J392" i="2"/>
  <c r="BK377" i="2"/>
  <c r="J362" i="2"/>
  <c r="J350" i="2"/>
  <c r="BK339" i="2"/>
  <c r="BK329" i="2"/>
  <c r="J303" i="2"/>
  <c r="BK295" i="2"/>
  <c r="J274" i="2"/>
  <c r="BK259" i="2"/>
  <c r="BK243" i="2"/>
  <c r="J234" i="2"/>
  <c r="BK174" i="2"/>
  <c r="BK158" i="2"/>
  <c r="BK139" i="2"/>
  <c r="BK573" i="2"/>
  <c r="J495" i="2"/>
  <c r="BK471" i="2"/>
  <c r="J450" i="2"/>
  <c r="BK434" i="2"/>
  <c r="J426" i="2"/>
  <c r="BK399" i="2"/>
  <c r="J365" i="2"/>
  <c r="BK340" i="2"/>
  <c r="J285" i="2"/>
  <c r="J265" i="2"/>
  <c r="BK249" i="2"/>
  <c r="BK226" i="2"/>
  <c r="J184" i="2"/>
  <c r="J158" i="2"/>
  <c r="J597" i="2"/>
  <c r="BK586" i="2"/>
  <c r="BK565" i="2"/>
  <c r="J558" i="2"/>
  <c r="BK548" i="2"/>
  <c r="BK541" i="2"/>
  <c r="J537" i="2"/>
  <c r="BK525" i="2"/>
  <c r="BK522" i="2"/>
  <c r="BK514" i="2"/>
  <c r="J511" i="2"/>
  <c r="J492" i="2"/>
  <c r="BK464" i="2"/>
  <c r="J442" i="2"/>
  <c r="J434" i="2"/>
  <c r="J425" i="2"/>
  <c r="J403" i="2"/>
  <c r="BK386" i="2"/>
  <c r="J356" i="2"/>
  <c r="J330" i="2"/>
  <c r="J320" i="2"/>
  <c r="BK298" i="2"/>
  <c r="BK276" i="2"/>
  <c r="J232" i="2"/>
  <c r="J200" i="2"/>
  <c r="J187" i="2"/>
  <c r="BK168" i="2"/>
  <c r="T595" i="2" l="1"/>
  <c r="P137" i="2"/>
  <c r="R157" i="2"/>
  <c r="P186" i="2"/>
  <c r="P233" i="2"/>
  <c r="T242" i="2"/>
  <c r="T258" i="2"/>
  <c r="T275" i="2"/>
  <c r="R343" i="2"/>
  <c r="BK404" i="2"/>
  <c r="J404" i="2" s="1"/>
  <c r="J107" i="2" s="1"/>
  <c r="BK422" i="2"/>
  <c r="J422" i="2"/>
  <c r="J108" i="2"/>
  <c r="BK435" i="2"/>
  <c r="J435" i="2" s="1"/>
  <c r="J109" i="2" s="1"/>
  <c r="BK441" i="2"/>
  <c r="J441" i="2" s="1"/>
  <c r="J110" i="2" s="1"/>
  <c r="BK524" i="2"/>
  <c r="J524" i="2" s="1"/>
  <c r="J112" i="2" s="1"/>
  <c r="R566" i="2"/>
  <c r="BK137" i="2"/>
  <c r="BK157" i="2"/>
  <c r="J157" i="2" s="1"/>
  <c r="J97" i="2" s="1"/>
  <c r="BK186" i="2"/>
  <c r="J186" i="2" s="1"/>
  <c r="J98" i="2" s="1"/>
  <c r="BK233" i="2"/>
  <c r="J233" i="2" s="1"/>
  <c r="J99" i="2" s="1"/>
  <c r="BK242" i="2"/>
  <c r="J242" i="2" s="1"/>
  <c r="J102" i="2" s="1"/>
  <c r="R242" i="2"/>
  <c r="R258" i="2"/>
  <c r="R275" i="2"/>
  <c r="T343" i="2"/>
  <c r="P398" i="2"/>
  <c r="R404" i="2"/>
  <c r="T422" i="2"/>
  <c r="T435" i="2"/>
  <c r="P441" i="2"/>
  <c r="BK515" i="2"/>
  <c r="J515" i="2" s="1"/>
  <c r="J111" i="2" s="1"/>
  <c r="R515" i="2"/>
  <c r="R524" i="2"/>
  <c r="P566" i="2"/>
  <c r="R579" i="2"/>
  <c r="R137" i="2"/>
  <c r="T157" i="2"/>
  <c r="R186" i="2"/>
  <c r="R233" i="2"/>
  <c r="BK258" i="2"/>
  <c r="J258" i="2" s="1"/>
  <c r="J103" i="2" s="1"/>
  <c r="BK275" i="2"/>
  <c r="J275" i="2" s="1"/>
  <c r="J104" i="2" s="1"/>
  <c r="BK343" i="2"/>
  <c r="J343" i="2"/>
  <c r="J105" i="2" s="1"/>
  <c r="BK398" i="2"/>
  <c r="J398" i="2"/>
  <c r="J106" i="2" s="1"/>
  <c r="T398" i="2"/>
  <c r="P404" i="2"/>
  <c r="P422" i="2"/>
  <c r="P435" i="2"/>
  <c r="T441" i="2"/>
  <c r="T515" i="2"/>
  <c r="T524" i="2"/>
  <c r="BK579" i="2"/>
  <c r="J579" i="2" s="1"/>
  <c r="J114" i="2" s="1"/>
  <c r="P579" i="2"/>
  <c r="T137" i="2"/>
  <c r="P157" i="2"/>
  <c r="T186" i="2"/>
  <c r="T233" i="2"/>
  <c r="P242" i="2"/>
  <c r="P258" i="2"/>
  <c r="P275" i="2"/>
  <c r="P343" i="2"/>
  <c r="R398" i="2"/>
  <c r="T404" i="2"/>
  <c r="R422" i="2"/>
  <c r="R435" i="2"/>
  <c r="R441" i="2"/>
  <c r="P515" i="2"/>
  <c r="P524" i="2"/>
  <c r="BK566" i="2"/>
  <c r="J566" i="2"/>
  <c r="J113" i="2"/>
  <c r="T566" i="2"/>
  <c r="T579" i="2"/>
  <c r="BK239" i="2"/>
  <c r="J239" i="2" s="1"/>
  <c r="J100" i="2" s="1"/>
  <c r="BK596" i="2"/>
  <c r="BK595" i="2" s="1"/>
  <c r="J595" i="2" s="1"/>
  <c r="J115" i="2" s="1"/>
  <c r="BK598" i="2"/>
  <c r="J598" i="2"/>
  <c r="J117" i="2"/>
  <c r="F90" i="2"/>
  <c r="BE151" i="2"/>
  <c r="BE160" i="2"/>
  <c r="BE200" i="2"/>
  <c r="BE229" i="2"/>
  <c r="BE236" i="2"/>
  <c r="BE246" i="2"/>
  <c r="BE259" i="2"/>
  <c r="BE265" i="2"/>
  <c r="BE268" i="2"/>
  <c r="BE271" i="2"/>
  <c r="BE277" i="2"/>
  <c r="BE287" i="2"/>
  <c r="BE300" i="2"/>
  <c r="BE302" i="2"/>
  <c r="BE303" i="2"/>
  <c r="BE304" i="2"/>
  <c r="BE341" i="2"/>
  <c r="BE342" i="2"/>
  <c r="BE344" i="2"/>
  <c r="BE365" i="2"/>
  <c r="BE374" i="2"/>
  <c r="BE389" i="2"/>
  <c r="BE421" i="2"/>
  <c r="BE426" i="2"/>
  <c r="BE427" i="2"/>
  <c r="BE428" i="2"/>
  <c r="BE434" i="2"/>
  <c r="BE436" i="2"/>
  <c r="BE440" i="2"/>
  <c r="BE450" i="2"/>
  <c r="BE453" i="2"/>
  <c r="BE471" i="2"/>
  <c r="BE484" i="2"/>
  <c r="BE495" i="2"/>
  <c r="BE503" i="2"/>
  <c r="BE511" i="2"/>
  <c r="BE514" i="2"/>
  <c r="BE516" i="2"/>
  <c r="BE522" i="2"/>
  <c r="BE523" i="2"/>
  <c r="BE525" i="2"/>
  <c r="BE533" i="2"/>
  <c r="BE536" i="2"/>
  <c r="BE537" i="2"/>
  <c r="BE538" i="2"/>
  <c r="BE541" i="2"/>
  <c r="BE545" i="2"/>
  <c r="BE548" i="2"/>
  <c r="BE556" i="2"/>
  <c r="BE557" i="2"/>
  <c r="BE558" i="2"/>
  <c r="BE561" i="2"/>
  <c r="BE567" i="2"/>
  <c r="BE570" i="2"/>
  <c r="BE586" i="2"/>
  <c r="BE587" i="2"/>
  <c r="BE588" i="2"/>
  <c r="BE597" i="2"/>
  <c r="J129" i="2"/>
  <c r="BE139" i="2"/>
  <c r="BE164" i="2"/>
  <c r="BE168" i="2"/>
  <c r="BE174" i="2"/>
  <c r="BE188" i="2"/>
  <c r="BE232" i="2"/>
  <c r="BE234" i="2"/>
  <c r="BE238" i="2"/>
  <c r="BE240" i="2"/>
  <c r="BE276" i="2"/>
  <c r="BE296" i="2"/>
  <c r="BE297" i="2"/>
  <c r="BE301" i="2"/>
  <c r="BE306" i="2"/>
  <c r="BE313" i="2"/>
  <c r="BE320" i="2"/>
  <c r="BE326" i="2"/>
  <c r="BE329" i="2"/>
  <c r="BE331" i="2"/>
  <c r="BE356" i="2"/>
  <c r="BE362" i="2"/>
  <c r="BE368" i="2"/>
  <c r="BE371" i="2"/>
  <c r="BE377" i="2"/>
  <c r="BE380" i="2"/>
  <c r="BE392" i="2"/>
  <c r="BE393" i="2"/>
  <c r="BE396" i="2"/>
  <c r="BE402" i="2"/>
  <c r="BE424" i="2"/>
  <c r="BE425" i="2"/>
  <c r="BE439" i="2"/>
  <c r="BE442" i="2"/>
  <c r="BE456" i="2"/>
  <c r="BE464" i="2"/>
  <c r="BE468" i="2"/>
  <c r="BE476" i="2"/>
  <c r="BE492" i="2"/>
  <c r="BE565" i="2"/>
  <c r="BE573" i="2"/>
  <c r="BE576" i="2"/>
  <c r="BE580" i="2"/>
  <c r="BE163" i="2"/>
  <c r="BE184" i="2"/>
  <c r="BE220" i="2"/>
  <c r="BE285" i="2"/>
  <c r="BE305" i="2"/>
  <c r="BE307" i="2"/>
  <c r="BE314" i="2"/>
  <c r="BE330" i="2"/>
  <c r="BE340" i="2"/>
  <c r="BE599" i="2"/>
  <c r="BE138" i="2"/>
  <c r="BE145" i="2"/>
  <c r="BE158" i="2"/>
  <c r="BE159" i="2"/>
  <c r="BE171" i="2"/>
  <c r="BE178" i="2"/>
  <c r="BE185" i="2"/>
  <c r="BE187" i="2"/>
  <c r="BE196" i="2"/>
  <c r="BE212" i="2"/>
  <c r="BE226" i="2"/>
  <c r="BE235" i="2"/>
  <c r="BE243" i="2"/>
  <c r="BE249" i="2"/>
  <c r="BE257" i="2"/>
  <c r="BE262" i="2"/>
  <c r="BE274" i="2"/>
  <c r="BE286" i="2"/>
  <c r="BE295" i="2"/>
  <c r="BE298" i="2"/>
  <c r="BE299" i="2"/>
  <c r="BE339" i="2"/>
  <c r="BE347" i="2"/>
  <c r="BE350" i="2"/>
  <c r="BE353" i="2"/>
  <c r="BE359" i="2"/>
  <c r="BE383" i="2"/>
  <c r="BE386" i="2"/>
  <c r="BE397" i="2"/>
  <c r="BE399" i="2"/>
  <c r="BE403" i="2"/>
  <c r="BE405" i="2"/>
  <c r="BE413" i="2"/>
  <c r="BE423" i="2"/>
  <c r="BE583" i="2"/>
  <c r="BE592" i="2"/>
  <c r="F35" i="2"/>
  <c r="BD95" i="1" s="1"/>
  <c r="BD94" i="1" s="1"/>
  <c r="W33" i="1" s="1"/>
  <c r="F33" i="2"/>
  <c r="BB95" i="1" s="1"/>
  <c r="BB94" i="1" s="1"/>
  <c r="W31" i="1" s="1"/>
  <c r="F34" i="2"/>
  <c r="BC95" i="1" s="1"/>
  <c r="BC94" i="1" s="1"/>
  <c r="AY94" i="1" s="1"/>
  <c r="F32" i="2"/>
  <c r="BA95" i="1" s="1"/>
  <c r="BA94" i="1" s="1"/>
  <c r="W30" i="1" s="1"/>
  <c r="J32" i="2"/>
  <c r="AW95" i="1" s="1"/>
  <c r="T136" i="2" l="1"/>
  <c r="R241" i="2"/>
  <c r="R136" i="2"/>
  <c r="BK136" i="2"/>
  <c r="J136" i="2" s="1"/>
  <c r="J95" i="2" s="1"/>
  <c r="P241" i="2"/>
  <c r="T241" i="2"/>
  <c r="P136" i="2"/>
  <c r="J137" i="2"/>
  <c r="J96" i="2" s="1"/>
  <c r="J596" i="2"/>
  <c r="J116" i="2"/>
  <c r="BK241" i="2"/>
  <c r="J241" i="2" s="1"/>
  <c r="J101" i="2" s="1"/>
  <c r="J31" i="2"/>
  <c r="AV95" i="1" s="1"/>
  <c r="AT95" i="1" s="1"/>
  <c r="AW94" i="1"/>
  <c r="AK30" i="1" s="1"/>
  <c r="AX94" i="1"/>
  <c r="W32" i="1"/>
  <c r="F31" i="2"/>
  <c r="AZ95" i="1" s="1"/>
  <c r="AZ94" i="1" s="1"/>
  <c r="AV94" i="1" s="1"/>
  <c r="AK29" i="1" s="1"/>
  <c r="P135" i="2" l="1"/>
  <c r="AU95" i="1" s="1"/>
  <c r="AU94" i="1" s="1"/>
  <c r="R135" i="2"/>
  <c r="T135" i="2"/>
  <c r="BK135" i="2"/>
  <c r="J135" i="2" s="1"/>
  <c r="J94" i="2" s="1"/>
  <c r="AT94" i="1"/>
  <c r="W29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<sst xmlns="http://schemas.openxmlformats.org/spreadsheetml/2006/main" count="5635" uniqueCount="881">
  <si>
    <t>Export Komplet</t>
  </si>
  <si>
    <t/>
  </si>
  <si>
    <t>2.0</t>
  </si>
  <si>
    <t>ZAMOK</t>
  </si>
  <si>
    <t>False</t>
  </si>
  <si>
    <t>{6af1f562-d9a5-4adb-a18e-bccb65228d8d}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</si>
  <si>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</si>
  <si>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</si>
  <si>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</si>
  <si>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</si>
  <si>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</si>
  <si>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</si>
  <si>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</si>
  <si>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</si>
  <si>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20230208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</si>
  <si>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</si>
  <si>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</si>
  <si>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sociálního zařízení na internátu SŠŘ Jaroměř č.p. 176</t>
  </si>
  <si>
    <t>KSO:</t>
  </si>
  <si>
    <t>CC-CZ:</t>
  </si>
  <si>
    <t>Místo:</t>
  </si>
  <si>
    <t>PARC. Č. 1482/4, k.ú. JAROMĚŘ [657336]</t>
  </si>
  <si>
    <t>Datum:</t>
  </si>
  <si>
    <t>8. 2. 2023</t>
  </si>
  <si>
    <t>Zadavatel:</t>
  </si>
  <si>
    <t>IČ:</t>
  </si>
  <si>
    <t>00087815</t>
  </si>
  <si>
    <t>Střední škola řemeslná, Jaroměř</t>
  </si>
  <si>
    <t>DIČ:</t>
  </si>
  <si>
    <t>CZ00 87 815</t>
  </si>
  <si>
    <t>Uchazeč:</t>
  </si>
  <si>
    <t>Vyplň údaj</t>
  </si>
  <si>
    <t>Projektant:</t>
  </si>
  <si>
    <t>4783930</t>
  </si>
  <si>
    <t>Ing. Tomáš Verner</t>
  </si>
  <si>
    <t>CZ04783930</t>
  </si>
  <si>
    <t>True</t>
  </si>
  <si>
    <t>Zpracovatel:</t>
  </si>
  <si>
    <t>V-ing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</si>
  <si>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</si>
  <si>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</si>
  <si>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</si>
  <si>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</si>
  <si>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</si>
  <si>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</si>
  <si>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</si>
  <si>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</si>
  <si>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</si>
  <si>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</si>
  <si>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</si>
  <si>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</si>
  <si>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</si>
  <si>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</si>
  <si>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</si>
  <si>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</si>
  <si>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</si>
  <si>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</si>
  <si>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</si>
  <si>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</si>
  <si>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</si>
  <si>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</si>
  <si>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</si>
  <si>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</si>
  <si>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</si>
  <si>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</si>
  <si>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</si>
  <si>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</si>
  <si>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</si>
  <si>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</si>
  <si>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</si>
  <si>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</si>
  <si>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</si>
  <si>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</si>
  <si>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</si>
  <si>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</si>
  <si>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</si>
  <si>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</si>
  <si>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</si>
  <si>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</si>
  <si>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</si>
  <si>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</si>
  <si>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</si>
  <si>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</si>
  <si>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</si>
  <si>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</si>
  <si>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</si>
  <si>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</si>
  <si>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štuk</t>
  </si>
  <si>
    <t>m2</t>
  </si>
  <si>
    <t>3295,7</t>
  </si>
  <si>
    <t>2</t>
  </si>
  <si>
    <t>bet_podl</t>
  </si>
  <si>
    <t>Betonová mazanina 50mm</t>
  </si>
  <si>
    <t>34,692</t>
  </si>
  <si>
    <t>KRYCÍ LIST SOUPISU PRACÍ</t>
  </si>
  <si>
    <t>malba</t>
  </si>
  <si>
    <t>3989,54</t>
  </si>
  <si>
    <t>obklady</t>
  </si>
  <si>
    <t>Obklady</t>
  </si>
  <si>
    <t>1045,6</t>
  </si>
  <si>
    <t>Dlažby</t>
  </si>
  <si>
    <t>693,84</t>
  </si>
  <si>
    <t>SDK_podhled</t>
  </si>
  <si>
    <t>SDK podhled</t>
  </si>
  <si>
    <t>ker_sokl</t>
  </si>
  <si>
    <t>keramický sokl</t>
  </si>
  <si>
    <t>m</t>
  </si>
  <si>
    <t>786,8</t>
  </si>
  <si>
    <t>nát_zárub</t>
  </si>
  <si>
    <t>nátěr zárubní</t>
  </si>
  <si>
    <t>388,8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</si>
  <si>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</si>
  <si>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</si>
  <si>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</si>
  <si>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</si>
  <si>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</si>
  <si>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</si>
  <si>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</si>
  <si>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</si>
  <si>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</si>
  <si>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</si>
  <si>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</si>
  <si>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</si>
  <si>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</si>
  <si>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</si>
  <si>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</si>
  <si>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</si>
  <si>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</si>
  <si>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</si>
  <si>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</si>
  <si>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</si>
  <si>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</si>
  <si>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</si>
  <si>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</si>
  <si>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</si>
  <si>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</si>
  <si>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</si>
  <si>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</si>
  <si>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</si>
  <si>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</si>
  <si>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</si>
  <si>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</si>
  <si>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</si>
  <si>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</si>
  <si>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</si>
  <si>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</si>
  <si>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</si>
  <si>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</si>
  <si>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</si>
  <si>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</si>
  <si>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</si>
  <si>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</si>
  <si>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</si>
  <si>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</si>
  <si>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</si>
  <si>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</si>
  <si>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</si>
  <si>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</si>
  <si>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310238411</t>
  </si>
  <si>
    <t>Zazdívka otvorů pl přes 0,25 do 1 m2 ve zdivu nadzákladovém cihlami pálenými na MC</t>
  </si>
  <si>
    <t>m3</t>
  </si>
  <si>
    <t>CS ÚRS 2023 01</t>
  </si>
  <si>
    <t>4</t>
  </si>
  <si>
    <t>-368065535</t>
  </si>
  <si>
    <t>317142422</t>
  </si>
  <si>
    <t>Překlad nenosný pórobetonový š 100 mm v do 250 mm na tenkovrstvou maltu dl přes 1000 do 1250 mm</t>
  </si>
  <si>
    <t>kus</t>
  </si>
  <si>
    <t>732216335</t>
  </si>
  <si>
    <t>VV</t>
  </si>
  <si>
    <t>Dveře 800mm</t>
  </si>
  <si>
    <t>53</t>
  </si>
  <si>
    <t>Dveře 700mm</t>
  </si>
  <si>
    <t>109</t>
  </si>
  <si>
    <t>Součet</t>
  </si>
  <si>
    <t>342272225</t>
  </si>
  <si>
    <t>Příčka z pórobetonových hladkých tvárnic na tenkovrstvou maltu tl 100 mm</t>
  </si>
  <si>
    <t>6578772</t>
  </si>
  <si>
    <t>1NP</t>
  </si>
  <si>
    <t>113,7</t>
  </si>
  <si>
    <t>2NP-8NP</t>
  </si>
  <si>
    <t>1178,09</t>
  </si>
  <si>
    <t>342272245</t>
  </si>
  <si>
    <t>Příčka z pórobetonových hladkých tvárnic na tenkovrstvou maltu tl 150 mm</t>
  </si>
  <si>
    <t>-1036259896</t>
  </si>
  <si>
    <t>8,96</t>
  </si>
  <si>
    <t>109,76</t>
  </si>
  <si>
    <t>6</t>
  </si>
  <si>
    <t>Úpravy povrchů, podlahy a osazování výplní</t>
  </si>
  <si>
    <t>5</t>
  </si>
  <si>
    <t>612131121</t>
  </si>
  <si>
    <t>Penetrační disperzní nátěr vnitřních stěn nanášený ručně</t>
  </si>
  <si>
    <t>74738103</t>
  </si>
  <si>
    <t>612142001</t>
  </si>
  <si>
    <t>Potažení vnitřních stěn sklovláknitým pletivem vtlačeným do tenkovrstvé hmoty</t>
  </si>
  <si>
    <t>-972121486</t>
  </si>
  <si>
    <t>7</t>
  </si>
  <si>
    <t>612321131</t>
  </si>
  <si>
    <t>Potažení vnitřních stěn vápenocementovým štukem tloušťky do 3 mm</t>
  </si>
  <si>
    <t>43189452</t>
  </si>
  <si>
    <t>4341,3-obklady</t>
  </si>
  <si>
    <t>8</t>
  </si>
  <si>
    <t>612325421</t>
  </si>
  <si>
    <t>Oprava vnitřní vápenocementové štukové omítky stěn v rozsahu plochy do 10 %</t>
  </si>
  <si>
    <t>-309934254</t>
  </si>
  <si>
    <t>9</t>
  </si>
  <si>
    <t>631311114</t>
  </si>
  <si>
    <t>Mazanina tl přes 50 do 80 mm z betonu prostého bez zvýšených nároků na prostředí tř. C 16/20</t>
  </si>
  <si>
    <t>1532752001</t>
  </si>
  <si>
    <t>plocha nových podlah * tl. mazaniny</t>
  </si>
  <si>
    <t>693,84*0,05</t>
  </si>
  <si>
    <t>10</t>
  </si>
  <si>
    <t>631319011</t>
  </si>
  <si>
    <t>Příplatek k mazanině tl přes 50 do 80 mm za přehlazení povrchu</t>
  </si>
  <si>
    <t>-1458925144</t>
  </si>
  <si>
    <t>11</t>
  </si>
  <si>
    <t>631319171</t>
  </si>
  <si>
    <t>Příplatek k mazanině tl přes 50 do 80 mm za stržení povrchu spodní vrstvy před vložením výztuže</t>
  </si>
  <si>
    <t>-260212878</t>
  </si>
  <si>
    <t>12</t>
  </si>
  <si>
    <t>631362021</t>
  </si>
  <si>
    <t>Výztuž mazanin svařovanými sítěmi Kari</t>
  </si>
  <si>
    <t>t</t>
  </si>
  <si>
    <t>1856607790</t>
  </si>
  <si>
    <t xml:space="preserve">KARI sítě 4 x 100 x 100 mm </t>
  </si>
  <si>
    <t>693,84*2,02*1,3*0,001</t>
  </si>
  <si>
    <t>13</t>
  </si>
  <si>
    <t>642942611</t>
  </si>
  <si>
    <t>Osazování zárubní nebo rámů dveřních kovových do 2,5 m2 na montážní pěnu</t>
  </si>
  <si>
    <t>1822044301</t>
  </si>
  <si>
    <t>700mm</t>
  </si>
  <si>
    <t>800mm</t>
  </si>
  <si>
    <t>14</t>
  </si>
  <si>
    <t>M</t>
  </si>
  <si>
    <t>55331487</t>
  </si>
  <si>
    <t>zárubeň jednokřídlá ocelová pro zdění tl stěny 110-150mm rozměru 800/1970, 2100mm</t>
  </si>
  <si>
    <t>-584903466</t>
  </si>
  <si>
    <t>55331486</t>
  </si>
  <si>
    <t>zárubeň jednokřídlá ocelová pro zdění tl stěny 110-150mm rozměru 700/1970, 2100mm</t>
  </si>
  <si>
    <t>-524466293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</si>
  <si>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</si>
  <si>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</si>
  <si>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</si>
  <si>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</si>
  <si>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1714646179</t>
  </si>
  <si>
    <t>17</t>
  </si>
  <si>
    <t>952901114</t>
  </si>
  <si>
    <t>Vyčištění budov bytové a občanské výstavby při výšce podlaží přes 4 m</t>
  </si>
  <si>
    <t>-990420757</t>
  </si>
  <si>
    <t>1PP</t>
  </si>
  <si>
    <t>45,17</t>
  </si>
  <si>
    <t>121,02</t>
  </si>
  <si>
    <t>7*100,39</t>
  </si>
  <si>
    <t>18</t>
  </si>
  <si>
    <t>962032241</t>
  </si>
  <si>
    <t>Bourání zdiva z cihel pálených nebo vápenopískových na MC přes 1 m3</t>
  </si>
  <si>
    <t>-1191212584</t>
  </si>
  <si>
    <t>bourané stoupačky</t>
  </si>
  <si>
    <t>118,25*0,05</t>
  </si>
  <si>
    <t>19</t>
  </si>
  <si>
    <t>962084131</t>
  </si>
  <si>
    <t>Bourání zdiva příček nebo vybourání otvorů deskových a sádrových potažených rabicovým pletivem nebo bez pletiva sádrokartonových bez kovové konstrukce, umakartových, sololitových, tl. do 100 mm</t>
  </si>
  <si>
    <t>692631644</t>
  </si>
  <si>
    <t>Příčky 40mm</t>
  </si>
  <si>
    <t>76,26</t>
  </si>
  <si>
    <t>7*141,12</t>
  </si>
  <si>
    <t>Příčky 60mm</t>
  </si>
  <si>
    <t>38,64</t>
  </si>
  <si>
    <t>7*67,62</t>
  </si>
  <si>
    <t>20</t>
  </si>
  <si>
    <t>965042141</t>
  </si>
  <si>
    <t>Bourání podkladů pod dlažby nebo mazanin betonových nebo z litého asfaltu tl do 100 mm pl přes 4 m2</t>
  </si>
  <si>
    <t>-539699917</t>
  </si>
  <si>
    <t>45,17*0,1</t>
  </si>
  <si>
    <t>121,02*0,1</t>
  </si>
  <si>
    <t>7*100,39*0,1</t>
  </si>
  <si>
    <t>968072455</t>
  </si>
  <si>
    <t>Vybourání kovových dveřních zárubní pl do 2 m2</t>
  </si>
  <si>
    <t>202369682</t>
  </si>
  <si>
    <t>15*0,8*1,97</t>
  </si>
  <si>
    <t>7*21*0,8*1,97</t>
  </si>
  <si>
    <t>22</t>
  </si>
  <si>
    <t>973032616</t>
  </si>
  <si>
    <t>Vysekání kapes pro špalíky a krabice ve zdivu z dutých cihel nebo tvárnic do 100x100x50 mm</t>
  </si>
  <si>
    <t>-811392373</t>
  </si>
  <si>
    <t>63*5</t>
  </si>
  <si>
    <t>23</t>
  </si>
  <si>
    <t>977332211</t>
  </si>
  <si>
    <t>Frézování drážek ve stěnách z dutých cihel nebo tvárnic do 30x30 mm</t>
  </si>
  <si>
    <t>1788835563</t>
  </si>
  <si>
    <t>70*63</t>
  </si>
  <si>
    <t>24</t>
  </si>
  <si>
    <t>978013191</t>
  </si>
  <si>
    <t>Otlučení (osekání) vnitřní vápenné nebo vápenocementové omítky stěn v rozsahu přes 50 do 100 %</t>
  </si>
  <si>
    <t>-2077930006</t>
  </si>
  <si>
    <t>997</t>
  </si>
  <si>
    <t>Přesun sutě</t>
  </si>
  <si>
    <t>25</t>
  </si>
  <si>
    <t>997013217</t>
  </si>
  <si>
    <t>Vnitrostaveništní doprava suti a vybouraných hmot pro budovy v přes 21 do 24 m ručně</t>
  </si>
  <si>
    <t>-1556657344</t>
  </si>
  <si>
    <t>26</t>
  </si>
  <si>
    <t>997013501</t>
  </si>
  <si>
    <t>Odvoz suti a vybouraných hmot na skládku nebo meziskládku do 1 km se složením</t>
  </si>
  <si>
    <t>-838031654</t>
  </si>
  <si>
    <t>27</t>
  </si>
  <si>
    <t>997013509</t>
  </si>
  <si>
    <t>Příplatek k odvozu suti a vybouraných hmot na skládku ZKD 1 km přes 1 km</t>
  </si>
  <si>
    <t>-1909088421</t>
  </si>
  <si>
    <t>28</t>
  </si>
  <si>
    <t>997013631</t>
  </si>
  <si>
    <t>Poplatek za uložení na skládce (skládkovné) stavebního odpadu směsného kód odpadu 17 09 04</t>
  </si>
  <si>
    <t>1754242792</t>
  </si>
  <si>
    <t>998</t>
  </si>
  <si>
    <t>Přesun hmot</t>
  </si>
  <si>
    <t>29</t>
  </si>
  <si>
    <t>998018003</t>
  </si>
  <si>
    <t>Přesun hmot ruční pro budovy v přes 12 do 24 m</t>
  </si>
  <si>
    <t>-584809308</t>
  </si>
  <si>
    <t>PSV</t>
  </si>
  <si>
    <t>Práce a dodávky PSV</t>
  </si>
  <si>
    <t>721</t>
  </si>
  <si>
    <t>Zdravotechnika - vnitřní kanalizace</t>
  </si>
  <si>
    <t>30</t>
  </si>
  <si>
    <t>721174025</t>
  </si>
  <si>
    <t>Potrubí kanalizační z PP odpadní DN 110</t>
  </si>
  <si>
    <t>-406901775</t>
  </si>
  <si>
    <t>2,5*63</t>
  </si>
  <si>
    <t>31</t>
  </si>
  <si>
    <t>721174043</t>
  </si>
  <si>
    <t>Potrubí kanalizační z PP připojovací DN 50</t>
  </si>
  <si>
    <t>1962759730</t>
  </si>
  <si>
    <t>5,1*63</t>
  </si>
  <si>
    <t>32</t>
  </si>
  <si>
    <t>721212129R</t>
  </si>
  <si>
    <t>Odtokový sprchový žlab délky 1200 mm s krycím roštem a zápachovou uzávěrkou</t>
  </si>
  <si>
    <t>1532019332</t>
  </si>
  <si>
    <t>7*7</t>
  </si>
  <si>
    <t>33</t>
  </si>
  <si>
    <t>998721203</t>
  </si>
  <si>
    <t>Přesun hmot procentní pro vnitřní kanalizace v objektech v přes 12 do 24 m</t>
  </si>
  <si>
    <t>%</t>
  </si>
  <si>
    <t>2126713155</t>
  </si>
  <si>
    <t>722</t>
  </si>
  <si>
    <t>Zdravotechnika - vnitřní vodovod</t>
  </si>
  <si>
    <t>34</t>
  </si>
  <si>
    <t>722175002</t>
  </si>
  <si>
    <t>Potrubí vodovodní plastové PP-RCT svar polyfúze D 20x2,8 mm</t>
  </si>
  <si>
    <t>1136936994</t>
  </si>
  <si>
    <t>3*63</t>
  </si>
  <si>
    <t>35</t>
  </si>
  <si>
    <t>722181231</t>
  </si>
  <si>
    <t>Ochrana vodovodního potrubí přilepenými termoizolačními trubicemi z PE tl přes 9 do 13 mm DN do 22 mm</t>
  </si>
  <si>
    <t>1011936389</t>
  </si>
  <si>
    <t>63*3</t>
  </si>
  <si>
    <t>36</t>
  </si>
  <si>
    <t>722190401</t>
  </si>
  <si>
    <t>Vyvedení a upevnění výpustku DN do 25</t>
  </si>
  <si>
    <t>58379260</t>
  </si>
  <si>
    <t>4*63</t>
  </si>
  <si>
    <t>37</t>
  </si>
  <si>
    <t>722220121</t>
  </si>
  <si>
    <t>Nástěnka pro baterii G 1/2" s jedním závitem</t>
  </si>
  <si>
    <t>pár</t>
  </si>
  <si>
    <t>-1181634260</t>
  </si>
  <si>
    <t>2*63</t>
  </si>
  <si>
    <t>38</t>
  </si>
  <si>
    <t>722240123</t>
  </si>
  <si>
    <t>Kohout kulový plastový PPR DN 25</t>
  </si>
  <si>
    <t>-1555290597</t>
  </si>
  <si>
    <t>39</t>
  </si>
  <si>
    <t>998722203</t>
  </si>
  <si>
    <t>Přesun hmot procentní pro vnitřní vodovod v objektech v přes 12 do 24 m</t>
  </si>
  <si>
    <t>673339813</t>
  </si>
  <si>
    <t>725</t>
  </si>
  <si>
    <t>Zdravotechnika - zařizovací předměty</t>
  </si>
  <si>
    <t>40</t>
  </si>
  <si>
    <t>725110811</t>
  </si>
  <si>
    <t>Demontáž klozetů splachovací s nádrží</t>
  </si>
  <si>
    <t>soubor</t>
  </si>
  <si>
    <t>-891517104</t>
  </si>
  <si>
    <t>41</t>
  </si>
  <si>
    <t>725112182</t>
  </si>
  <si>
    <t>Kombi klozet s úspornou armaturou odpad svislý</t>
  </si>
  <si>
    <t>1186642023</t>
  </si>
  <si>
    <t>7*8</t>
  </si>
  <si>
    <t>42</t>
  </si>
  <si>
    <t>725119131</t>
  </si>
  <si>
    <t>Montáž klozetových sedátek standardních</t>
  </si>
  <si>
    <t>-551788499</t>
  </si>
  <si>
    <t>43</t>
  </si>
  <si>
    <t>55167394</t>
  </si>
  <si>
    <t>sedátko klozetové duroplastové bílé antibakteriální</t>
  </si>
  <si>
    <t>-413117825</t>
  </si>
  <si>
    <t>44</t>
  </si>
  <si>
    <t>55167001</t>
  </si>
  <si>
    <t>panty a šrouby ke klozetovému sedátku</t>
  </si>
  <si>
    <t>sada</t>
  </si>
  <si>
    <t>-1223603991</t>
  </si>
  <si>
    <t>45</t>
  </si>
  <si>
    <t>725210821</t>
  </si>
  <si>
    <t>Demontáž umyvadel bez výtokových armatur</t>
  </si>
  <si>
    <t>-1452679551</t>
  </si>
  <si>
    <t>46</t>
  </si>
  <si>
    <t>725211615</t>
  </si>
  <si>
    <t>Umyvadlo keramické bílé šířky 500 mm s krytem na sifon připevněné na stěnu šrouby</t>
  </si>
  <si>
    <t>-1521337629</t>
  </si>
  <si>
    <t>47</t>
  </si>
  <si>
    <t>725211616</t>
  </si>
  <si>
    <t>Umyvadlo keramické bílé šířky 550 mm s krytem na sifon připevněné na stěnu šrouby</t>
  </si>
  <si>
    <t>-31706074</t>
  </si>
  <si>
    <t>48</t>
  </si>
  <si>
    <t>725211703</t>
  </si>
  <si>
    <t>Umývátko keramické bílé stěnové šířky 450 mm připevněné na stěnu šrouby</t>
  </si>
  <si>
    <t>1398937004</t>
  </si>
  <si>
    <t>49</t>
  </si>
  <si>
    <t>725211705</t>
  </si>
  <si>
    <t>Umývátko keramické bílé rohové šířky 450 mm připevněné na stěnu šrouby</t>
  </si>
  <si>
    <t>667003857</t>
  </si>
  <si>
    <t>50</t>
  </si>
  <si>
    <t>725224139R</t>
  </si>
  <si>
    <t>Vana bez armatur výtokových ocelová smaltovaná se zápachovou uzávěrkou délka 1800 mm</t>
  </si>
  <si>
    <t>1472011732</t>
  </si>
  <si>
    <t>51</t>
  </si>
  <si>
    <t>725241112</t>
  </si>
  <si>
    <t>Vanička sprchová akrylátová čtvercová 900x900 mm</t>
  </si>
  <si>
    <t>1300865342</t>
  </si>
  <si>
    <t>52</t>
  </si>
  <si>
    <t>725244523</t>
  </si>
  <si>
    <t>Zástěna sprchová rohová rámová se skleněnou výplní tl. 4 a 5 mm dveře posuvné dvoudílné vstup z rohu na vaničku 900x900 mm</t>
  </si>
  <si>
    <t>1896495384</t>
  </si>
  <si>
    <t>725291511</t>
  </si>
  <si>
    <t>Doplňky zařízení koupelen a záchodů plastové dávkovač tekutého mýdla na 350 ml</t>
  </si>
  <si>
    <t>407319649</t>
  </si>
  <si>
    <t>54</t>
  </si>
  <si>
    <t>725291521</t>
  </si>
  <si>
    <t>Doplňky zařízení koupelen a záchodů plastové zásobník toaletních papírů</t>
  </si>
  <si>
    <t>-78435463</t>
  </si>
  <si>
    <t>55</t>
  </si>
  <si>
    <t>725291529R</t>
  </si>
  <si>
    <t>Dodávka a montáž kovového věšáčku na oděv</t>
  </si>
  <si>
    <t>-2012131470</t>
  </si>
  <si>
    <t>56</t>
  </si>
  <si>
    <t>725291531</t>
  </si>
  <si>
    <t>Doplňky zařízení koupelen a záchodů plastové zásobník papírových ručníků</t>
  </si>
  <si>
    <t>-2031346424</t>
  </si>
  <si>
    <t>57</t>
  </si>
  <si>
    <t>725319111</t>
  </si>
  <si>
    <t>Montáž dřezu ostatních typů</t>
  </si>
  <si>
    <t>-1942885981</t>
  </si>
  <si>
    <t>1+1</t>
  </si>
  <si>
    <t>(1+1)*7</t>
  </si>
  <si>
    <t>58</t>
  </si>
  <si>
    <t>55231360</t>
  </si>
  <si>
    <t>dřez nerez vestavný s odkapní deskou 900x600mm</t>
  </si>
  <si>
    <t>1822923322</t>
  </si>
  <si>
    <t>59</t>
  </si>
  <si>
    <t>55231360R</t>
  </si>
  <si>
    <t xml:space="preserve">dvojdřez nerez vestavný s odkapní deskou </t>
  </si>
  <si>
    <t>1491180575</t>
  </si>
  <si>
    <t>1*7</t>
  </si>
  <si>
    <t>60</t>
  </si>
  <si>
    <t>725331111</t>
  </si>
  <si>
    <t>Výlevka bez výtokových armatur keramická se sklopnou plastovou mřížkou 500 mm</t>
  </si>
  <si>
    <t>-73433426</t>
  </si>
  <si>
    <t>61</t>
  </si>
  <si>
    <t>725813111</t>
  </si>
  <si>
    <t>Ventil rohový bez připojovací trubičky nebo flexi hadičky G 1/2"</t>
  </si>
  <si>
    <t>773041471</t>
  </si>
  <si>
    <t>(16+95)*2</t>
  </si>
  <si>
    <t>62</t>
  </si>
  <si>
    <t>725821329</t>
  </si>
  <si>
    <t>Baterie dřezová stojánková páková s vytahovací sprškou</t>
  </si>
  <si>
    <t>-1224821599</t>
  </si>
  <si>
    <t>63</t>
  </si>
  <si>
    <t>725822651</t>
  </si>
  <si>
    <t>Baterie umyvadlová směšovací teplota vody na baterii</t>
  </si>
  <si>
    <t>-412495464</t>
  </si>
  <si>
    <t>64</t>
  </si>
  <si>
    <t>725841353</t>
  </si>
  <si>
    <t>Baterie sprchová automatická se směšovací baterií a sprchovou růžicí</t>
  </si>
  <si>
    <t>1349736540</t>
  </si>
  <si>
    <t>65</t>
  </si>
  <si>
    <t>725862103</t>
  </si>
  <si>
    <t>Zápachová uzávěrka pro dřezy DN 40/50</t>
  </si>
  <si>
    <t>1277470574</t>
  </si>
  <si>
    <t>66</t>
  </si>
  <si>
    <t>725869101</t>
  </si>
  <si>
    <t>Montáž zápachových uzávěrek umyvadlových do DN 40</t>
  </si>
  <si>
    <t>1133869194</t>
  </si>
  <si>
    <t>67</t>
  </si>
  <si>
    <t>55162001</t>
  </si>
  <si>
    <t>uzávěrka zápachová umyvadlová s celokovovým kulatým designem DN 32</t>
  </si>
  <si>
    <t>44993600</t>
  </si>
  <si>
    <t>68</t>
  </si>
  <si>
    <t>998725203</t>
  </si>
  <si>
    <t>Přesun hmot procentní pro zařizovací předměty v objektech v přes 12 do 24 m</t>
  </si>
  <si>
    <t>-966521058</t>
  </si>
  <si>
    <t>741</t>
  </si>
  <si>
    <t>Elektroinstalace - silnoproud</t>
  </si>
  <si>
    <t>69</t>
  </si>
  <si>
    <t>741112061</t>
  </si>
  <si>
    <t>Montáž krabice přístrojová zapuštěná plastová kruhová</t>
  </si>
  <si>
    <t>-1735991160</t>
  </si>
  <si>
    <t>5*63</t>
  </si>
  <si>
    <t>70</t>
  </si>
  <si>
    <t>34571450</t>
  </si>
  <si>
    <t>krabice pod omítku PVC přístrojová kruhová D 70mm</t>
  </si>
  <si>
    <t>-451963015</t>
  </si>
  <si>
    <t>71</t>
  </si>
  <si>
    <t>741122015</t>
  </si>
  <si>
    <t>Montáž kabel Cu bez ukončení uložený pod omítku plný kulatý 3x1,5 mm2 (např. CYKY)</t>
  </si>
  <si>
    <t>-1667937363</t>
  </si>
  <si>
    <t>63*40+63*30</t>
  </si>
  <si>
    <t>72</t>
  </si>
  <si>
    <t>34111030</t>
  </si>
  <si>
    <t>kabel instalační jádro Cu plné izolace PVC plášť PVC 450/750V (CYKY) 3x1,5mm2</t>
  </si>
  <si>
    <t>1190206137</t>
  </si>
  <si>
    <t>63*40*1,15+63*30*1,15</t>
  </si>
  <si>
    <t>73</t>
  </si>
  <si>
    <t>741122016</t>
  </si>
  <si>
    <t>Montáž kabel Cu bez ukončení uložený pod omítku plný kulatý 3x2,5 až 6 mm2 (např. CYKY)</t>
  </si>
  <si>
    <t>-2108256355</t>
  </si>
  <si>
    <t>63*30</t>
  </si>
  <si>
    <t>74</t>
  </si>
  <si>
    <t>34111036</t>
  </si>
  <si>
    <t>kabel instalační jádro Cu plné izolace PVC plášť PVC 450/750V (CYKY) 3x2,5mm2</t>
  </si>
  <si>
    <t>-1706044158</t>
  </si>
  <si>
    <t>63*30*1,15</t>
  </si>
  <si>
    <t>75</t>
  </si>
  <si>
    <t>741130001</t>
  </si>
  <si>
    <t>Ukončení vodič izolovaný do 2,5 mm2 v rozváděči nebo na přístroji</t>
  </si>
  <si>
    <t>2144300364</t>
  </si>
  <si>
    <t>63*6</t>
  </si>
  <si>
    <t>76</t>
  </si>
  <si>
    <t>741310101</t>
  </si>
  <si>
    <t>Montáž spínač (polo)zapuštěný bezšroubové připojení 1-jednopólový se zapojením vodičů</t>
  </si>
  <si>
    <t>-228973804</t>
  </si>
  <si>
    <t>77</t>
  </si>
  <si>
    <t>34539010</t>
  </si>
  <si>
    <t>přístroj spínače jednopólového, řazení 1, 1So bezšroubové svorky</t>
  </si>
  <si>
    <t>433297040</t>
  </si>
  <si>
    <t>78</t>
  </si>
  <si>
    <t>34539049</t>
  </si>
  <si>
    <t>kryt spínače jednoduchý</t>
  </si>
  <si>
    <t>2094884604</t>
  </si>
  <si>
    <t>79</t>
  </si>
  <si>
    <t>34539059</t>
  </si>
  <si>
    <t>rámeček jednonásobný</t>
  </si>
  <si>
    <t>1554140583</t>
  </si>
  <si>
    <t>80</t>
  </si>
  <si>
    <t>741313001</t>
  </si>
  <si>
    <t>Montáž zásuvka (polo)zapuštěná bezšroubové připojení 2P+PE se zapojením vodičů</t>
  </si>
  <si>
    <t>-156633625</t>
  </si>
  <si>
    <t>63*2</t>
  </si>
  <si>
    <t>81</t>
  </si>
  <si>
    <t>297452198</t>
  </si>
  <si>
    <t>82</t>
  </si>
  <si>
    <t>34555241</t>
  </si>
  <si>
    <t>přístroj zásuvky zápustné jednonásobné, krytka s clonkami, bezšroubové svorky</t>
  </si>
  <si>
    <t>-335037555</t>
  </si>
  <si>
    <t>83</t>
  </si>
  <si>
    <t>741320105</t>
  </si>
  <si>
    <t>Montáž jističů jednopólových nn do 25 A ve skříni se zapojením vodičů</t>
  </si>
  <si>
    <t>1116032629</t>
  </si>
  <si>
    <t>84</t>
  </si>
  <si>
    <t>35822109</t>
  </si>
  <si>
    <t>jistič 1pólový-charakteristika B 10A</t>
  </si>
  <si>
    <t>-455002709</t>
  </si>
  <si>
    <t>85</t>
  </si>
  <si>
    <t>35822107</t>
  </si>
  <si>
    <t>jistič 1-pólový 6 A vypínací charakteristika B vypínací schopnost 10 kA</t>
  </si>
  <si>
    <t>1309501516</t>
  </si>
  <si>
    <t>86</t>
  </si>
  <si>
    <t>741372062</t>
  </si>
  <si>
    <t>Montáž svítidlo LED interiérové přisazené stropní hranaté nebo kruhové přes 0,09 do 0,36 m2 se zapojením vodičů</t>
  </si>
  <si>
    <t>-535051606</t>
  </si>
  <si>
    <t>87</t>
  </si>
  <si>
    <t>34825002</t>
  </si>
  <si>
    <t>svítidlo interiérové stropní přisazené kruhové D 300-450mm 1200-1900lm</t>
  </si>
  <si>
    <t>721581320</t>
  </si>
  <si>
    <t>88</t>
  </si>
  <si>
    <t>998741203</t>
  </si>
  <si>
    <t>Přesun hmot procentní pro silnoproud v objektech v přes 12 do 24 m</t>
  </si>
  <si>
    <t>-1205202493</t>
  </si>
  <si>
    <t>751</t>
  </si>
  <si>
    <t>Vzduchotechnika</t>
  </si>
  <si>
    <t>89</t>
  </si>
  <si>
    <t>751111012</t>
  </si>
  <si>
    <t>Montáž ventilátoru axiálního nízkotlakého nástěnného základního D přes 100 do 200 mm</t>
  </si>
  <si>
    <t>2101624364</t>
  </si>
  <si>
    <t>90</t>
  </si>
  <si>
    <t>42914115</t>
  </si>
  <si>
    <t>ventilátor axiální stěnový skříň z plastu IP44 25W D 125mm</t>
  </si>
  <si>
    <t>1061879985</t>
  </si>
  <si>
    <t>91</t>
  </si>
  <si>
    <t>998751202</t>
  </si>
  <si>
    <t>Přesun hmot procentní pro vzduchotechniku v objektech výšky přes 12 do 24 m</t>
  </si>
  <si>
    <t>-1913886187</t>
  </si>
  <si>
    <t>763</t>
  </si>
  <si>
    <t>Konstrukce suché výstavby</t>
  </si>
  <si>
    <t>92</t>
  </si>
  <si>
    <t>763131451</t>
  </si>
  <si>
    <t>SDK podhled deska 1xH2 12,5 bez izolace dvouvrstvá spodní kce profil CD+UD</t>
  </si>
  <si>
    <t>-1708980769</t>
  </si>
  <si>
    <t>61,93</t>
  </si>
  <si>
    <t>7*83,82</t>
  </si>
  <si>
    <t>93</t>
  </si>
  <si>
    <t>763131761</t>
  </si>
  <si>
    <t>Příplatek k SDK podhledu za plochu do 3 m2 jednotlivě</t>
  </si>
  <si>
    <t>69055586</t>
  </si>
  <si>
    <t>94</t>
  </si>
  <si>
    <t>998763403</t>
  </si>
  <si>
    <t>Přesun hmot procentní pro sádrokartonové konstrukce v objektech v přes 12 do 24 m</t>
  </si>
  <si>
    <t>-1049795418</t>
  </si>
  <si>
    <t>766</t>
  </si>
  <si>
    <t>Konstrukce truhlářské</t>
  </si>
  <si>
    <t>95</t>
  </si>
  <si>
    <t>766660001</t>
  </si>
  <si>
    <t>Montáž dveřních křídel otvíravých jednokřídlových š do 0,8 m do ocelové zárubně</t>
  </si>
  <si>
    <t>-1514488813</t>
  </si>
  <si>
    <t>96</t>
  </si>
  <si>
    <t>61160052R</t>
  </si>
  <si>
    <t>dveře jednokřídlé plné 800x1970mm, včetně kování v provedení dle PD</t>
  </si>
  <si>
    <t>-381672502</t>
  </si>
  <si>
    <t>97</t>
  </si>
  <si>
    <t>61160051R</t>
  </si>
  <si>
    <t>dveře jednokřídlé plné 700x1970mm, včetně kování v provedení dle PD</t>
  </si>
  <si>
    <t>1045282935</t>
  </si>
  <si>
    <t>98</t>
  </si>
  <si>
    <t>61160050R</t>
  </si>
  <si>
    <t>dveře jednokřídlé plné 600x1970mm včetně kování v provedení dle PD</t>
  </si>
  <si>
    <t>995423081</t>
  </si>
  <si>
    <t>99</t>
  </si>
  <si>
    <t>766662811</t>
  </si>
  <si>
    <t>Demontáž dveřních prahů u dveří jednokřídlových k opětovnému použití</t>
  </si>
  <si>
    <t>760018205</t>
  </si>
  <si>
    <t>100</t>
  </si>
  <si>
    <t>766691914</t>
  </si>
  <si>
    <t>Vyvěšení nebo zavěšení dřevěných křídel dveří pl do 2 m2</t>
  </si>
  <si>
    <t>1962690918</t>
  </si>
  <si>
    <t>staré</t>
  </si>
  <si>
    <t>162</t>
  </si>
  <si>
    <t>nové</t>
  </si>
  <si>
    <t>169</t>
  </si>
  <si>
    <t>101</t>
  </si>
  <si>
    <t>998766203</t>
  </si>
  <si>
    <t>Přesun hmot procentní pro kce truhlářské v objektech v přes 12 do 24 m</t>
  </si>
  <si>
    <t>-1788626570</t>
  </si>
  <si>
    <t>767</t>
  </si>
  <si>
    <t>Konstrukce zámečnické</t>
  </si>
  <si>
    <t>102</t>
  </si>
  <si>
    <t>767646411</t>
  </si>
  <si>
    <t>Montáž revizních dveří a dvířek jednokřídlových s rámem plochy do 0,5 m2</t>
  </si>
  <si>
    <t>-1034962334</t>
  </si>
  <si>
    <t>63*0,6*0,6</t>
  </si>
  <si>
    <t>103</t>
  </si>
  <si>
    <t>56245701</t>
  </si>
  <si>
    <t>dvířka revizní 600x600 bílá</t>
  </si>
  <si>
    <t>-1517599457</t>
  </si>
  <si>
    <t>104</t>
  </si>
  <si>
    <t>998767203</t>
  </si>
  <si>
    <t>Přesun hmot procentní pro zámečnické konstrukce v objektech v přes 12 do 24 m</t>
  </si>
  <si>
    <t>-1043398721</t>
  </si>
  <si>
    <t>771</t>
  </si>
  <si>
    <t>Podlahy z dlaždic</t>
  </si>
  <si>
    <t>105</t>
  </si>
  <si>
    <t>771111011</t>
  </si>
  <si>
    <t>Vysátí podkladu před pokládkou dlažby</t>
  </si>
  <si>
    <t>-1643991125</t>
  </si>
  <si>
    <t>106</t>
  </si>
  <si>
    <t>771121011</t>
  </si>
  <si>
    <t>Nátěr penetrační na podlahu</t>
  </si>
  <si>
    <t>-235016823</t>
  </si>
  <si>
    <t>107</t>
  </si>
  <si>
    <t>771151011</t>
  </si>
  <si>
    <t>Samonivelační stěrka podlah pevnosti 20 MPa tl 3 mm</t>
  </si>
  <si>
    <t>1508296294</t>
  </si>
  <si>
    <t>dlažby</t>
  </si>
  <si>
    <t>108</t>
  </si>
  <si>
    <t>771474113</t>
  </si>
  <si>
    <t>Montáž soklů z dlaždic keramických rovných flexibilní lepidlo v přes 90 do 120 mm</t>
  </si>
  <si>
    <t>89060773</t>
  </si>
  <si>
    <t>50,8</t>
  </si>
  <si>
    <t>82,9</t>
  </si>
  <si>
    <t>7*93,3</t>
  </si>
  <si>
    <t>771573810</t>
  </si>
  <si>
    <t>Demontáž podlah z dlaždic keramických lepených</t>
  </si>
  <si>
    <t>807747120</t>
  </si>
  <si>
    <t>110</t>
  </si>
  <si>
    <t>771574112</t>
  </si>
  <si>
    <t>Montáž podlah keramických hladkých lepených flexibilním lepidlem přes 9 do 12 ks/m2</t>
  </si>
  <si>
    <t>1311350032</t>
  </si>
  <si>
    <t>111</t>
  </si>
  <si>
    <t>59761003R</t>
  </si>
  <si>
    <t>dlažba keramická hutná hladká do interiéru přes 9 do 12ks/m2 (dlaždice keramické slinuté protiskluzové dle výběru investora)</t>
  </si>
  <si>
    <t>-1910210706</t>
  </si>
  <si>
    <t>ker_sokl*0,1*1,2</t>
  </si>
  <si>
    <t>788,256*1,1 'Přepočtené koeficientem množství</t>
  </si>
  <si>
    <t>112</t>
  </si>
  <si>
    <t>771591112</t>
  </si>
  <si>
    <t>Izolace pod dlažbu nátěrem nebo stěrkou ve dvou vrstvách</t>
  </si>
  <si>
    <t>1626811888</t>
  </si>
  <si>
    <t>2,42+6,3*0,3</t>
  </si>
  <si>
    <t>14,4+31,7*0,3</t>
  </si>
  <si>
    <t>7*18,3+7*46,9*0,3</t>
  </si>
  <si>
    <t>113</t>
  </si>
  <si>
    <t>771591115</t>
  </si>
  <si>
    <t>Podlahy spárování silikonem</t>
  </si>
  <si>
    <t>-167719103</t>
  </si>
  <si>
    <t>84,6</t>
  </si>
  <si>
    <t>211,8</t>
  </si>
  <si>
    <t>7*196,7</t>
  </si>
  <si>
    <t>114</t>
  </si>
  <si>
    <t>771591184</t>
  </si>
  <si>
    <t>Pracnější řezání podlah z dlaždic keramických rovné</t>
  </si>
  <si>
    <t>1488846092</t>
  </si>
  <si>
    <t>115</t>
  </si>
  <si>
    <t>771591241</t>
  </si>
  <si>
    <t>Izolace těsnícími pásy vnitřní kout</t>
  </si>
  <si>
    <t>569833408</t>
  </si>
  <si>
    <t>7*28</t>
  </si>
  <si>
    <t>116</t>
  </si>
  <si>
    <t>771591264</t>
  </si>
  <si>
    <t>Izolace těsnícími pásy mezi podlahou a stěnou</t>
  </si>
  <si>
    <t>-385540923</t>
  </si>
  <si>
    <t>6,3</t>
  </si>
  <si>
    <t>31,7</t>
  </si>
  <si>
    <t>7*46,9</t>
  </si>
  <si>
    <t>117</t>
  </si>
  <si>
    <t>771592011</t>
  </si>
  <si>
    <t>Čištění vnitřních ploch podlah nebo schodišť po položení dlažby chemickými prostředky</t>
  </si>
  <si>
    <t>-1541009872</t>
  </si>
  <si>
    <t>118</t>
  </si>
  <si>
    <t>998771203</t>
  </si>
  <si>
    <t>Přesun hmot procentní pro podlahy z dlaždic v objektech v přes 12 do 24 m</t>
  </si>
  <si>
    <t>1851082742</t>
  </si>
  <si>
    <t>776</t>
  </si>
  <si>
    <t>Podlahy povlakové</t>
  </si>
  <si>
    <t>119</t>
  </si>
  <si>
    <t>776201811</t>
  </si>
  <si>
    <t>Demontáž lepených povlakových podlah bez podložky ručně</t>
  </si>
  <si>
    <t>-184364273</t>
  </si>
  <si>
    <t xml:space="preserve">1NP </t>
  </si>
  <si>
    <t>61,93*1,05</t>
  </si>
  <si>
    <t>7*83,82*1,05</t>
  </si>
  <si>
    <t>120</t>
  </si>
  <si>
    <t>776410811</t>
  </si>
  <si>
    <t>Odstranění soklíků a lišt pryžových nebo plastových</t>
  </si>
  <si>
    <t>1908062351</t>
  </si>
  <si>
    <t>121</t>
  </si>
  <si>
    <t>998776203</t>
  </si>
  <si>
    <t>Přesun hmot procentní pro podlahy povlakové v objektech v přes 12 do 24 m</t>
  </si>
  <si>
    <t>1516705151</t>
  </si>
  <si>
    <t>781</t>
  </si>
  <si>
    <t>Dokončovací práce - obklady</t>
  </si>
  <si>
    <t>122</t>
  </si>
  <si>
    <t>781111011</t>
  </si>
  <si>
    <t>Ometení (oprášení) stěny při přípravě podkladu</t>
  </si>
  <si>
    <t>-93784764</t>
  </si>
  <si>
    <t>78,4</t>
  </si>
  <si>
    <t>108,5</t>
  </si>
  <si>
    <t>858,7</t>
  </si>
  <si>
    <t>123</t>
  </si>
  <si>
    <t>781121011</t>
  </si>
  <si>
    <t>Nátěr penetrační na stěnu</t>
  </si>
  <si>
    <t>433748344</t>
  </si>
  <si>
    <t>124</t>
  </si>
  <si>
    <t>781151031</t>
  </si>
  <si>
    <t>Celoplošné vyrovnání podkladu stěrkou tl 3 mm</t>
  </si>
  <si>
    <t>-1392616788</t>
  </si>
  <si>
    <t>125</t>
  </si>
  <si>
    <t>781473810</t>
  </si>
  <si>
    <t>Demontáž obkladů z obkladaček keramických lepených</t>
  </si>
  <si>
    <t>-1255284023</t>
  </si>
  <si>
    <t>126</t>
  </si>
  <si>
    <t>781474114</t>
  </si>
  <si>
    <t>Montáž obkladů vnitřních keramických hladkých přes 19 do 22 ks/m2 lepených flexibilním lepidlem</t>
  </si>
  <si>
    <t>-1218312241</t>
  </si>
  <si>
    <t>127</t>
  </si>
  <si>
    <t>59761040</t>
  </si>
  <si>
    <t>obklad keramický hladký přes 19 do 22ks/m2</t>
  </si>
  <si>
    <t>1920877174</t>
  </si>
  <si>
    <t>1045,6*1,1 'Přepočtené koeficientem množství</t>
  </si>
  <si>
    <t>128</t>
  </si>
  <si>
    <t>781477111</t>
  </si>
  <si>
    <t>Příplatek k montáži obkladů vnitřních keramických hladkých za plochu do 10 m2</t>
  </si>
  <si>
    <t>-1560085141</t>
  </si>
  <si>
    <t>129</t>
  </si>
  <si>
    <t>781495115</t>
  </si>
  <si>
    <t>Spárování vnitřních obkladů silikonem</t>
  </si>
  <si>
    <t>1246209933</t>
  </si>
  <si>
    <t>1,5*4+1,8*4+2*4+1,8*4+2*4+1,5*4</t>
  </si>
  <si>
    <t>1,5*4+2*4+1,8*4+1,8*4+2*4+18*4+1,8*4+2*4+1,8*4+2*4+1,8*4+2*4</t>
  </si>
  <si>
    <t>(2*4+1,8*4+1,8*4+2*4+1,8*4+2*4+1,8*4+2*4+1,8*4+2*4+1,8*4+2*4+1,8*4+2*4)*7</t>
  </si>
  <si>
    <t>130</t>
  </si>
  <si>
    <t>781495141</t>
  </si>
  <si>
    <t>Průnik obkladem kruhový do DN 30</t>
  </si>
  <si>
    <t>260677549</t>
  </si>
  <si>
    <t>131</t>
  </si>
  <si>
    <t>781495142</t>
  </si>
  <si>
    <t>Průnik obkladem kruhový přes DN 30 do DN 90</t>
  </si>
  <si>
    <t>-940687991</t>
  </si>
  <si>
    <t>132</t>
  </si>
  <si>
    <t>781495211</t>
  </si>
  <si>
    <t>Čištění vnitřních ploch stěn po provedení obkladu chemickými prostředky</t>
  </si>
  <si>
    <t>1316609528</t>
  </si>
  <si>
    <t>133</t>
  </si>
  <si>
    <t>781739194</t>
  </si>
  <si>
    <t>Příplatek k montáži obkladů vnějších z obkladaček nebo obkladových pásků cihelných za nerovný povrch</t>
  </si>
  <si>
    <t>1345146841</t>
  </si>
  <si>
    <t>15%</t>
  </si>
  <si>
    <t>obklady*0,15</t>
  </si>
  <si>
    <t>134</t>
  </si>
  <si>
    <t>998781203</t>
  </si>
  <si>
    <t>Přesun hmot procentní pro obklady keramické v objektech v přes 12 do 24 m</t>
  </si>
  <si>
    <t>-409464445</t>
  </si>
  <si>
    <t>783</t>
  </si>
  <si>
    <t>Dokončovací práce - nátěry</t>
  </si>
  <si>
    <t>135</t>
  </si>
  <si>
    <t>783301311</t>
  </si>
  <si>
    <t>Odmaštění zámečnických konstrukcí vodou ředitelným odmašťovačem</t>
  </si>
  <si>
    <t>-1417845575</t>
  </si>
  <si>
    <t>136</t>
  </si>
  <si>
    <t>783301401</t>
  </si>
  <si>
    <t>Ometení zámečnických konstrukcí</t>
  </si>
  <si>
    <t>-1953247992</t>
  </si>
  <si>
    <t>162*(0,8+2*2)*0,5</t>
  </si>
  <si>
    <t>137</t>
  </si>
  <si>
    <t>783314201</t>
  </si>
  <si>
    <t>Základní antikorozní jednonásobný syntetický standardní nátěr zámečnických konstrukcí</t>
  </si>
  <si>
    <t>-3627712</t>
  </si>
  <si>
    <t>138</t>
  </si>
  <si>
    <t>783317101</t>
  </si>
  <si>
    <t>Krycí jednonásobný syntetický standardní nátěr zámečnických konstrukcí</t>
  </si>
  <si>
    <t>-1155431432</t>
  </si>
  <si>
    <t>784</t>
  </si>
  <si>
    <t>Dokončovací práce - malby a tapety</t>
  </si>
  <si>
    <t>139</t>
  </si>
  <si>
    <t>784121001</t>
  </si>
  <si>
    <t>Oškrabání malby v mísnostech v do 3,80 m</t>
  </si>
  <si>
    <t>634090345</t>
  </si>
  <si>
    <t>750</t>
  </si>
  <si>
    <t>140</t>
  </si>
  <si>
    <t>784121011</t>
  </si>
  <si>
    <t>Rozmývání podkladu po oškrabání malby v místnostech v do 3,80 m</t>
  </si>
  <si>
    <t>757583626</t>
  </si>
  <si>
    <t>141</t>
  </si>
  <si>
    <t>784171121</t>
  </si>
  <si>
    <t>Zakrytí vnitřních ploch konstrukcí nebo prvků v místnostech v do 3,80 m</t>
  </si>
  <si>
    <t>973941444</t>
  </si>
  <si>
    <t>142</t>
  </si>
  <si>
    <t>58124844</t>
  </si>
  <si>
    <t>fólie pro malířské potřeby zakrývací tl 25µ 4x5m</t>
  </si>
  <si>
    <t>-919847921</t>
  </si>
  <si>
    <t>143</t>
  </si>
  <si>
    <t>784181121</t>
  </si>
  <si>
    <t>Hloubková jednonásobná bezbarvá penetrace podkladu v místnostech v do 3,80 m</t>
  </si>
  <si>
    <t>-1941576727</t>
  </si>
  <si>
    <t>sdk_podhled</t>
  </si>
  <si>
    <t>144</t>
  </si>
  <si>
    <t>784211101</t>
  </si>
  <si>
    <t>Dvojnásobné bílé malby ze směsí za mokra výborně oděruvzdorných v místnostech v do 3,80 m</t>
  </si>
  <si>
    <t>1287838448</t>
  </si>
  <si>
    <t>VRN</t>
  </si>
  <si>
    <t>Vedlejší rozpočtové náklady</t>
  </si>
  <si>
    <t>VRN3</t>
  </si>
  <si>
    <t>Zařízení staveniště</t>
  </si>
  <si>
    <t>145</t>
  </si>
  <si>
    <t>030001000</t>
  </si>
  <si>
    <t>1024</t>
  </si>
  <si>
    <t>-147753597</t>
  </si>
  <si>
    <t>VRN7</t>
  </si>
  <si>
    <t>Provozní vlivy</t>
  </si>
  <si>
    <t>146</t>
  </si>
  <si>
    <t>071002000</t>
  </si>
  <si>
    <t>Provoz investora, třetích osob</t>
  </si>
  <si>
    <t>1279891253</t>
  </si>
  <si>
    <t>SEZNAM FIGUR</t>
  </si>
  <si>
    <t>Výměra</t>
  </si>
  <si>
    <t>Použití figury:</t>
  </si>
  <si>
    <t>218,469*17 'Přepočtené koeficientem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</si>
</sst>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6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8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9"/>
      <c r="BE5" s="185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0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9"/>
      <c r="BE6" s="18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6"/>
      <c r="BS8" s="16" t="s">
        <v>6</v>
      </c>
    </row>
    <row r="9" spans="1:74" ht="14.45" customHeight="1">
      <c r="B9" s="19"/>
      <c r="AR9" s="19"/>
      <c r="BE9" s="18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186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186"/>
      <c r="BS11" s="16" t="s">
        <v>6</v>
      </c>
    </row>
    <row r="12" spans="1:74" ht="6.95" customHeight="1">
      <c r="B12" s="19"/>
      <c r="AR12" s="19"/>
      <c r="BE12" s="186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186"/>
      <c r="BS13" s="16" t="s">
        <v>6</v>
      </c>
    </row>
    <row r="14" spans="1:74" ht="12.75">
      <c r="B14" s="19"/>
      <c r="E14" s="191" t="s">
        <v>31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6" t="s">
        <v>28</v>
      </c>
      <c r="AN14" s="28" t="s">
        <v>31</v>
      </c>
      <c r="AR14" s="19"/>
      <c r="BE14" s="186"/>
      <c r="BS14" s="16" t="s">
        <v>6</v>
      </c>
    </row>
    <row r="15" spans="1:74" ht="6.95" customHeight="1">
      <c r="B15" s="19"/>
      <c r="AR15" s="19"/>
      <c r="BE15" s="186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186"/>
      <c r="BS16" s="16" t="s">
        <v>4</v>
      </c>
    </row>
    <row r="17" spans="2:71" ht="18.399999999999999" customHeight="1">
      <c r="B17" s="19"/>
      <c r="E17" s="24" t="s">
        <v>34</v>
      </c>
      <c r="AK17" s="26" t="s">
        <v>28</v>
      </c>
      <c r="AN17" s="24" t="s">
        <v>35</v>
      </c>
      <c r="AR17" s="19"/>
      <c r="BE17" s="186"/>
      <c r="BS17" s="16" t="s">
        <v>36</v>
      </c>
    </row>
    <row r="18" spans="2:71" ht="6.95" customHeight="1">
      <c r="B18" s="19"/>
      <c r="AR18" s="19"/>
      <c r="BE18" s="186"/>
      <c r="BS18" s="16" t="s">
        <v>6</v>
      </c>
    </row>
    <row r="19" spans="2:71" ht="12" customHeight="1">
      <c r="B19" s="19"/>
      <c r="D19" s="26" t="s">
        <v>37</v>
      </c>
      <c r="AK19" s="26" t="s">
        <v>25</v>
      </c>
      <c r="AN19" s="24" t="s">
        <v>33</v>
      </c>
      <c r="AR19" s="19"/>
      <c r="BE19" s="186"/>
      <c r="BS19" s="16" t="s">
        <v>6</v>
      </c>
    </row>
    <row r="20" spans="2:71" ht="18.399999999999999" customHeight="1">
      <c r="B20" s="19"/>
      <c r="E20" s="24" t="s">
        <v>38</v>
      </c>
      <c r="AK20" s="26" t="s">
        <v>28</v>
      </c>
      <c r="AN20" s="24" t="s">
        <v>35</v>
      </c>
      <c r="AR20" s="19"/>
      <c r="BE20" s="186"/>
      <c r="BS20" s="16" t="s">
        <v>36</v>
      </c>
    </row>
    <row r="21" spans="2:71" ht="6.95" customHeight="1">
      <c r="B21" s="19"/>
      <c r="AR21" s="19"/>
      <c r="BE21" s="186"/>
    </row>
    <row r="22" spans="2:71" ht="12" customHeight="1">
      <c r="B22" s="19"/>
      <c r="D22" s="26" t="s">
        <v>39</v>
      </c>
      <c r="AR22" s="19"/>
      <c r="BE22" s="186"/>
    </row>
    <row r="23" spans="2:71" ht="16.5" customHeight="1">
      <c r="B23" s="19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9"/>
      <c r="BE23" s="186"/>
    </row>
    <row r="24" spans="2:71" ht="6.95" customHeight="1">
      <c r="B24" s="19"/>
      <c r="AR24" s="19"/>
      <c r="BE24" s="186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6"/>
    </row>
    <row r="26" spans="2:71" s="1" customFormat="1" ht="25.9" customHeight="1">
      <c r="B26" s="31"/>
      <c r="D26" s="32" t="s">
        <v>40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4">
        <f>ROUND(AG94,2)</f>
        <v>0</v>
      </c>
      <c r="AL26" s="195"/>
      <c r="AM26" s="195"/>
      <c r="AN26" s="195"/>
      <c r="AO26" s="195"/>
      <c r="AR26" s="31"/>
      <c r="BE26" s="186"/>
    </row>
    <row r="27" spans="2:71" s="1" customFormat="1" ht="6.95" customHeight="1">
      <c r="B27" s="31"/>
      <c r="AR27" s="31"/>
      <c r="BE27" s="186"/>
    </row>
    <row r="28" spans="2:71" s="1" customFormat="1" ht="12.75">
      <c r="B28" s="31"/>
      <c r="L28" s="196" t="s">
        <v>41</v>
      </c>
      <c r="M28" s="196"/>
      <c r="N28" s="196"/>
      <c r="O28" s="196"/>
      <c r="P28" s="196"/>
      <c r="W28" s="196" t="s">
        <v>42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43</v>
      </c>
      <c r="AL28" s="196"/>
      <c r="AM28" s="196"/>
      <c r="AN28" s="196"/>
      <c r="AO28" s="196"/>
      <c r="AR28" s="31"/>
      <c r="BE28" s="186"/>
    </row>
    <row r="29" spans="2:71" s="2" customFormat="1" ht="14.45" customHeight="1">
      <c r="B29" s="35"/>
      <c r="D29" s="26" t="s">
        <v>44</v>
      </c>
      <c r="F29" s="26" t="s">
        <v>45</v>
      </c>
      <c r="L29" s="199">
        <v>0.21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5"/>
      <c r="BE29" s="187"/>
    </row>
    <row r="30" spans="2:71" s="2" customFormat="1" ht="14.45" customHeight="1">
      <c r="B30" s="35"/>
      <c r="F30" s="26" t="s">
        <v>46</v>
      </c>
      <c r="L30" s="199">
        <v>0.15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5"/>
      <c r="BE30" s="187"/>
    </row>
    <row r="31" spans="2:71" s="2" customFormat="1" ht="14.45" hidden="1" customHeight="1">
      <c r="B31" s="35"/>
      <c r="F31" s="26" t="s">
        <v>47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5"/>
      <c r="BE31" s="187"/>
    </row>
    <row r="32" spans="2:71" s="2" customFormat="1" ht="14.45" hidden="1" customHeight="1">
      <c r="B32" s="35"/>
      <c r="F32" s="26" t="s">
        <v>48</v>
      </c>
      <c r="L32" s="199">
        <v>0.15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5"/>
      <c r="BE32" s="187"/>
    </row>
    <row r="33" spans="2:57" s="2" customFormat="1" ht="14.45" hidden="1" customHeight="1">
      <c r="B33" s="35"/>
      <c r="F33" s="26" t="s">
        <v>49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5"/>
      <c r="BE33" s="187"/>
    </row>
    <row r="34" spans="2:57" s="1" customFormat="1" ht="6.95" customHeight="1">
      <c r="B34" s="31"/>
      <c r="AR34" s="31"/>
      <c r="BE34" s="186"/>
    </row>
    <row r="35" spans="2:57" s="1" customFormat="1" ht="25.9" customHeight="1">
      <c r="B35" s="31"/>
      <c r="C35" s="36"/>
      <c r="D35" s="37" t="s">
        <v>50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51</v>
      </c>
      <c r="U35" s="38"/>
      <c r="V35" s="38"/>
      <c r="W35" s="38"/>
      <c r="X35" s="200" t="s">
        <v>52</v>
      </c>
      <c r="Y35" s="201"/>
      <c r="Z35" s="201"/>
      <c r="AA35" s="201"/>
      <c r="AB35" s="201"/>
      <c r="AC35" s="38"/>
      <c r="AD35" s="38"/>
      <c r="AE35" s="38"/>
      <c r="AF35" s="38"/>
      <c r="AG35" s="38"/>
      <c r="AH35" s="38"/>
      <c r="AI35" s="38"/>
      <c r="AJ35" s="38"/>
      <c r="AK35" s="202">
        <f>SUM(AK26:AK33)</f>
        <v>0</v>
      </c>
      <c r="AL35" s="201"/>
      <c r="AM35" s="201"/>
      <c r="AN35" s="201"/>
      <c r="AO35" s="20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54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55</v>
      </c>
      <c r="AI60" s="33"/>
      <c r="AJ60" s="33"/>
      <c r="AK60" s="33"/>
      <c r="AL60" s="33"/>
      <c r="AM60" s="42" t="s">
        <v>56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58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55</v>
      </c>
      <c r="AI75" s="33"/>
      <c r="AJ75" s="33"/>
      <c r="AK75" s="33"/>
      <c r="AL75" s="33"/>
      <c r="AM75" s="42" t="s">
        <v>56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59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20230208</v>
      </c>
      <c r="AR84" s="47"/>
    </row>
    <row r="85" spans="1:90" s="4" customFormat="1" ht="36.950000000000003" customHeight="1">
      <c r="B85" s="48"/>
      <c r="C85" s="49" t="s">
        <v>16</v>
      </c>
      <c r="L85" s="204" t="str">
        <f>K6</f>
        <v>Rekonstrukce sociálního zařízení na internátu SŠŘ Jaroměř č.p. 176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PARC. Č. 1482/4, k.ú. JAROMĚŘ [657336]</v>
      </c>
      <c r="AI87" s="26" t="s">
        <v>22</v>
      </c>
      <c r="AM87" s="206" t="str">
        <f>IF(AN8= "","",AN8)</f>
        <v>8. 2. 2023</v>
      </c>
      <c r="AN87" s="206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24</v>
      </c>
      <c r="L89" s="3" t="str">
        <f>IF(E11= "","",E11)</f>
        <v>Střední škola řemeslná, Jaroměř</v>
      </c>
      <c r="AI89" s="26" t="s">
        <v>32</v>
      </c>
      <c r="AM89" s="207" t="str">
        <f>IF(E17="","",E17)</f>
        <v>Ing. Tomáš Verner</v>
      </c>
      <c r="AN89" s="208"/>
      <c r="AO89" s="208"/>
      <c r="AP89" s="208"/>
      <c r="AR89" s="31"/>
      <c r="AS89" s="209" t="s">
        <v>60</v>
      </c>
      <c r="AT89" s="21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37</v>
      </c>
      <c r="AM90" s="207" t="str">
        <f>IF(E20="","",E20)</f>
        <v>V-ing s.r.o.</v>
      </c>
      <c r="AN90" s="208"/>
      <c r="AO90" s="208"/>
      <c r="AP90" s="208"/>
      <c r="AR90" s="31"/>
      <c r="AS90" s="211"/>
      <c r="AT90" s="212"/>
      <c r="BD90" s="55"/>
    </row>
    <row r="91" spans="1:90" s="1" customFormat="1" ht="10.9" customHeight="1">
      <c r="B91" s="31"/>
      <c r="AR91" s="31"/>
      <c r="AS91" s="211"/>
      <c r="AT91" s="212"/>
      <c r="BD91" s="55"/>
    </row>
    <row r="92" spans="1:90" s="1" customFormat="1" ht="29.25" customHeight="1">
      <c r="B92" s="31"/>
      <c r="C92" s="213" t="s">
        <v>61</v>
      </c>
      <c r="D92" s="214"/>
      <c r="E92" s="214"/>
      <c r="F92" s="214"/>
      <c r="G92" s="214"/>
      <c r="H92" s="56"/>
      <c r="I92" s="215" t="s">
        <v>62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63</v>
      </c>
      <c r="AH92" s="214"/>
      <c r="AI92" s="214"/>
      <c r="AJ92" s="214"/>
      <c r="AK92" s="214"/>
      <c r="AL92" s="214"/>
      <c r="AM92" s="214"/>
      <c r="AN92" s="215" t="s">
        <v>64</v>
      </c>
      <c r="AO92" s="214"/>
      <c r="AP92" s="217"/>
      <c r="AQ92" s="57" t="s">
        <v>65</v>
      </c>
      <c r="AR92" s="31"/>
      <c r="AS92" s="58" t="s">
        <v>66</v>
      </c>
      <c r="AT92" s="59" t="s">
        <v>67</v>
      </c>
      <c r="AU92" s="59" t="s">
        <v>68</v>
      </c>
      <c r="AV92" s="59" t="s">
        <v>69</v>
      </c>
      <c r="AW92" s="59" t="s">
        <v>70</v>
      </c>
      <c r="AX92" s="59" t="s">
        <v>71</v>
      </c>
      <c r="AY92" s="59" t="s">
        <v>72</v>
      </c>
      <c r="AZ92" s="59" t="s">
        <v>73</v>
      </c>
      <c r="BA92" s="59" t="s">
        <v>74</v>
      </c>
      <c r="BB92" s="59" t="s">
        <v>75</v>
      </c>
      <c r="BC92" s="59" t="s">
        <v>76</v>
      </c>
      <c r="BD92" s="60" t="s">
        <v>77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79</v>
      </c>
      <c r="BT94" s="71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0" s="6" customFormat="1" ht="24.75" customHeight="1">
      <c r="A95" s="72" t="s">
        <v>83</v>
      </c>
      <c r="B95" s="73"/>
      <c r="C95" s="74"/>
      <c r="D95" s="220" t="s">
        <v>14</v>
      </c>
      <c r="E95" s="220"/>
      <c r="F95" s="220"/>
      <c r="G95" s="220"/>
      <c r="H95" s="220"/>
      <c r="I95" s="75"/>
      <c r="J95" s="220" t="s">
        <v>17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'20230208 - Rekonstrukce s...'!J28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84</v>
      </c>
      <c r="AR95" s="73"/>
      <c r="AS95" s="77">
        <v>0</v>
      </c>
      <c r="AT95" s="78">
        <f>ROUND(SUM(AV95:AW95),2)</f>
        <v>0</v>
      </c>
      <c r="AU95" s="79">
        <f>'20230208 - Rekonstrukce s...'!P135</f>
        <v>0</v>
      </c>
      <c r="AV95" s="78">
        <f>'20230208 - Rekonstrukce s...'!J31</f>
        <v>0</v>
      </c>
      <c r="AW95" s="78">
        <f>'20230208 - Rekonstrukce s...'!J32</f>
        <v>0</v>
      </c>
      <c r="AX95" s="78">
        <f>'20230208 - Rekonstrukce s...'!J33</f>
        <v>0</v>
      </c>
      <c r="AY95" s="78">
        <f>'20230208 - Rekonstrukce s...'!J34</f>
        <v>0</v>
      </c>
      <c r="AZ95" s="78">
        <f>'20230208 - Rekonstrukce s...'!F31</f>
        <v>0</v>
      </c>
      <c r="BA95" s="78">
        <f>'20230208 - Rekonstrukce s...'!F32</f>
        <v>0</v>
      </c>
      <c r="BB95" s="78">
        <f>'20230208 - Rekonstrukce s...'!F33</f>
        <v>0</v>
      </c>
      <c r="BC95" s="78">
        <f>'20230208 - Rekonstrukce s...'!F34</f>
        <v>0</v>
      </c>
      <c r="BD95" s="80">
        <f>'20230208 - Rekonstrukce s...'!F35</f>
        <v>0</v>
      </c>
      <c r="BT95" s="81" t="s">
        <v>85</v>
      </c>
      <c r="BU95" s="81" t="s">
        <v>86</v>
      </c>
      <c r="BV95" s="81" t="s">
        <v>81</v>
      </c>
      <c r="BW95" s="81" t="s">
        <v>5</v>
      </c>
      <c r="BX95" s="81" t="s">
        <v>82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fWMVZ2c5C96TRDbeZaZuZYCn2kip4nhC17hvumMH8S3DnZes6+pPxs8DuKZ43KCNd8c9crz7u+Rc/jOuKIUldw==" saltValue="4DeYdxGmdLzcqONTUgKK5d5WtnsNJUbSTCTJ0Jmw1zeqo+vNNmcWsWyKmFwDKxZyssBY++5DiiBDklDa4zMiP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30208 - Rekonstrukce 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00"/>
  <sheetViews>
    <sheetView showGridLines="0" tabSelected="1" topLeftCell="A561" workbookViewId="0">
      <selection activeCell="F595" sqref="F59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6" t="s">
        <v>5</v>
      </c>
      <c r="AZ2" s="82" t="s">
        <v>87</v>
      </c>
      <c r="BA2" s="82" t="s">
        <v>87</v>
      </c>
      <c r="BB2" s="82" t="s">
        <v>88</v>
      </c>
      <c r="BC2" s="82" t="s">
        <v>89</v>
      </c>
      <c r="BD2" s="82" t="s">
        <v>90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90</v>
      </c>
      <c r="AZ3" s="82" t="s">
        <v>91</v>
      </c>
      <c r="BA3" s="82" t="s">
        <v>92</v>
      </c>
      <c r="BB3" s="82" t="s">
        <v>1</v>
      </c>
      <c r="BC3" s="82" t="s">
        <v>93</v>
      </c>
      <c r="BD3" s="82" t="s">
        <v>90</v>
      </c>
    </row>
    <row r="4" spans="2:56" ht="24.95" customHeight="1">
      <c r="B4" s="19"/>
      <c r="D4" s="20" t="s">
        <v>94</v>
      </c>
      <c r="L4" s="19"/>
      <c r="M4" s="83" t="s">
        <v>10</v>
      </c>
      <c r="AT4" s="16" t="s">
        <v>4</v>
      </c>
      <c r="AZ4" s="82" t="s">
        <v>95</v>
      </c>
      <c r="BA4" s="82" t="s">
        <v>95</v>
      </c>
      <c r="BB4" s="82" t="s">
        <v>88</v>
      </c>
      <c r="BC4" s="82" t="s">
        <v>96</v>
      </c>
      <c r="BD4" s="82" t="s">
        <v>90</v>
      </c>
    </row>
    <row r="5" spans="2:56" ht="6.95" customHeight="1">
      <c r="B5" s="19"/>
      <c r="L5" s="19"/>
      <c r="AZ5" s="82" t="s">
        <v>97</v>
      </c>
      <c r="BA5" s="82" t="s">
        <v>98</v>
      </c>
      <c r="BB5" s="82" t="s">
        <v>1</v>
      </c>
      <c r="BC5" s="82" t="s">
        <v>99</v>
      </c>
      <c r="BD5" s="82" t="s">
        <v>90</v>
      </c>
    </row>
    <row r="6" spans="2:56" s="1" customFormat="1" ht="12" customHeight="1">
      <c r="B6" s="31"/>
      <c r="D6" s="26" t="s">
        <v>16</v>
      </c>
      <c r="L6" s="31"/>
      <c r="AZ6" s="82" t="s">
        <v>100</v>
      </c>
      <c r="BA6" s="82" t="s">
        <v>100</v>
      </c>
      <c r="BB6" s="82" t="s">
        <v>1</v>
      </c>
      <c r="BC6" s="82" t="s">
        <v>101</v>
      </c>
      <c r="BD6" s="82" t="s">
        <v>90</v>
      </c>
    </row>
    <row r="7" spans="2:56" s="1" customFormat="1" ht="30" customHeight="1">
      <c r="B7" s="31"/>
      <c r="E7" s="204" t="s">
        <v>17</v>
      </c>
      <c r="F7" s="223"/>
      <c r="G7" s="223"/>
      <c r="H7" s="223"/>
      <c r="L7" s="31"/>
      <c r="AZ7" s="82" t="s">
        <v>102</v>
      </c>
      <c r="BA7" s="82" t="s">
        <v>103</v>
      </c>
      <c r="BB7" s="82" t="s">
        <v>88</v>
      </c>
      <c r="BC7" s="82" t="s">
        <v>101</v>
      </c>
      <c r="BD7" s="82" t="s">
        <v>90</v>
      </c>
    </row>
    <row r="8" spans="2:56" s="1" customFormat="1" ht="11.25">
      <c r="B8" s="31"/>
      <c r="L8" s="31"/>
      <c r="AZ8" s="82" t="s">
        <v>104</v>
      </c>
      <c r="BA8" s="82" t="s">
        <v>105</v>
      </c>
      <c r="BB8" s="82" t="s">
        <v>106</v>
      </c>
      <c r="BC8" s="82" t="s">
        <v>107</v>
      </c>
      <c r="BD8" s="82" t="s">
        <v>90</v>
      </c>
    </row>
    <row r="9" spans="2:5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  <c r="AZ9" s="82" t="s">
        <v>108</v>
      </c>
      <c r="BA9" s="82" t="s">
        <v>109</v>
      </c>
      <c r="BB9" s="82" t="s">
        <v>88</v>
      </c>
      <c r="BC9" s="82" t="s">
        <v>110</v>
      </c>
      <c r="BD9" s="82" t="s">
        <v>90</v>
      </c>
    </row>
    <row r="10" spans="2:5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8. 2. 2023</v>
      </c>
      <c r="L10" s="31"/>
    </row>
    <row r="11" spans="2:56" s="1" customFormat="1" ht="10.9" customHeight="1">
      <c r="B11" s="31"/>
      <c r="L11" s="31"/>
    </row>
    <row r="12" spans="2:56" s="1" customFormat="1" ht="12" customHeight="1">
      <c r="B12" s="31"/>
      <c r="D12" s="26" t="s">
        <v>24</v>
      </c>
      <c r="I12" s="26" t="s">
        <v>25</v>
      </c>
      <c r="J12" s="24" t="s">
        <v>26</v>
      </c>
      <c r="L12" s="31"/>
    </row>
    <row r="13" spans="2:56" s="1" customFormat="1" ht="18" customHeight="1">
      <c r="B13" s="31"/>
      <c r="E13" s="24" t="s">
        <v>27</v>
      </c>
      <c r="I13" s="26" t="s">
        <v>28</v>
      </c>
      <c r="J13" s="24" t="s">
        <v>29</v>
      </c>
      <c r="L13" s="31"/>
    </row>
    <row r="14" spans="2:56" s="1" customFormat="1" ht="6.95" customHeight="1">
      <c r="B14" s="31"/>
      <c r="L14" s="31"/>
    </row>
    <row r="15" spans="2:56" s="1" customFormat="1" ht="12" customHeight="1">
      <c r="B15" s="31"/>
      <c r="D15" s="26" t="s">
        <v>30</v>
      </c>
      <c r="I15" s="26" t="s">
        <v>25</v>
      </c>
      <c r="J15" s="27" t="str">
        <f>'Rekapitulace stavby'!AN13</f>
        <v>Vyplň údaj</v>
      </c>
      <c r="L15" s="31"/>
    </row>
    <row r="16" spans="2:56" s="1" customFormat="1" ht="18" customHeight="1">
      <c r="B16" s="31"/>
      <c r="E16" s="224" t="str">
        <f>'Rekapitulace stavby'!E14</f>
        <v>Vyplň údaj</v>
      </c>
      <c r="F16" s="188"/>
      <c r="G16" s="188"/>
      <c r="H16" s="188"/>
      <c r="I16" s="26" t="s">
        <v>28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32</v>
      </c>
      <c r="I18" s="26" t="s">
        <v>25</v>
      </c>
      <c r="J18" s="24" t="s">
        <v>33</v>
      </c>
      <c r="L18" s="31"/>
    </row>
    <row r="19" spans="2:12" s="1" customFormat="1" ht="18" customHeight="1">
      <c r="B19" s="31"/>
      <c r="E19" s="24" t="s">
        <v>34</v>
      </c>
      <c r="I19" s="26" t="s">
        <v>28</v>
      </c>
      <c r="J19" s="24" t="s">
        <v>35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37</v>
      </c>
      <c r="I21" s="26" t="s">
        <v>25</v>
      </c>
      <c r="J21" s="24" t="s">
        <v>33</v>
      </c>
      <c r="L21" s="31"/>
    </row>
    <row r="22" spans="2:12" s="1" customFormat="1" ht="18" customHeight="1">
      <c r="B22" s="31"/>
      <c r="E22" s="24" t="s">
        <v>38</v>
      </c>
      <c r="I22" s="26" t="s">
        <v>28</v>
      </c>
      <c r="J22" s="24" t="s">
        <v>35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39</v>
      </c>
      <c r="L24" s="31"/>
    </row>
    <row r="25" spans="2:12" s="7" customFormat="1" ht="16.5" customHeight="1">
      <c r="B25" s="84"/>
      <c r="E25" s="193" t="s">
        <v>1</v>
      </c>
      <c r="F25" s="193"/>
      <c r="G25" s="193"/>
      <c r="H25" s="193"/>
      <c r="L25" s="84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5" t="s">
        <v>40</v>
      </c>
      <c r="J28" s="65">
        <f>ROUND(J135,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42</v>
      </c>
      <c r="I30" s="34" t="s">
        <v>41</v>
      </c>
      <c r="J30" s="34" t="s">
        <v>43</v>
      </c>
      <c r="L30" s="31"/>
    </row>
    <row r="31" spans="2:12" s="1" customFormat="1" ht="14.45" customHeight="1">
      <c r="B31" s="31"/>
      <c r="D31" s="54" t="s">
        <v>44</v>
      </c>
      <c r="E31" s="26" t="s">
        <v>45</v>
      </c>
      <c r="F31" s="86">
        <f>ROUND((SUM(BE135:BE599)),  2)</f>
        <v>0</v>
      </c>
      <c r="I31" s="87">
        <v>0.21</v>
      </c>
      <c r="J31" s="86">
        <f>ROUND(((SUM(BE135:BE599))*I31),  2)</f>
        <v>0</v>
      </c>
      <c r="L31" s="31"/>
    </row>
    <row r="32" spans="2:12" s="1" customFormat="1" ht="14.45" customHeight="1">
      <c r="B32" s="31"/>
      <c r="E32" s="26" t="s">
        <v>46</v>
      </c>
      <c r="F32" s="86">
        <f>ROUND((SUM(BF135:BF599)),  2)</f>
        <v>0</v>
      </c>
      <c r="I32" s="87">
        <v>0.15</v>
      </c>
      <c r="J32" s="86">
        <f>ROUND(((SUM(BF135:BF599))*I32),  2)</f>
        <v>0</v>
      </c>
      <c r="L32" s="31"/>
    </row>
    <row r="33" spans="2:12" s="1" customFormat="1" ht="14.45" hidden="1" customHeight="1">
      <c r="B33" s="31"/>
      <c r="E33" s="26" t="s">
        <v>47</v>
      </c>
      <c r="F33" s="86">
        <f>ROUND((SUM(BG135:BG599)),  2)</f>
        <v>0</v>
      </c>
      <c r="I33" s="87">
        <v>0.21</v>
      </c>
      <c r="J33" s="86">
        <f>0</f>
        <v>0</v>
      </c>
      <c r="L33" s="31"/>
    </row>
    <row r="34" spans="2:12" s="1" customFormat="1" ht="14.45" hidden="1" customHeight="1">
      <c r="B34" s="31"/>
      <c r="E34" s="26" t="s">
        <v>48</v>
      </c>
      <c r="F34" s="86">
        <f>ROUND((SUM(BH135:BH599)),  2)</f>
        <v>0</v>
      </c>
      <c r="I34" s="87">
        <v>0.15</v>
      </c>
      <c r="J34" s="86">
        <f>0</f>
        <v>0</v>
      </c>
      <c r="L34" s="31"/>
    </row>
    <row r="35" spans="2:12" s="1" customFormat="1" ht="14.45" hidden="1" customHeight="1">
      <c r="B35" s="31"/>
      <c r="E35" s="26" t="s">
        <v>49</v>
      </c>
      <c r="F35" s="86">
        <f>ROUND((SUM(BI135:BI599)),  2)</f>
        <v>0</v>
      </c>
      <c r="I35" s="87">
        <v>0</v>
      </c>
      <c r="J35" s="86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8"/>
      <c r="D37" s="89" t="s">
        <v>50</v>
      </c>
      <c r="E37" s="56"/>
      <c r="F37" s="56"/>
      <c r="G37" s="90" t="s">
        <v>51</v>
      </c>
      <c r="H37" s="91" t="s">
        <v>52</v>
      </c>
      <c r="I37" s="56"/>
      <c r="J37" s="92">
        <f>SUM(J28:J35)</f>
        <v>0</v>
      </c>
      <c r="K37" s="93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53</v>
      </c>
      <c r="E50" s="41"/>
      <c r="F50" s="41"/>
      <c r="G50" s="40" t="s">
        <v>54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55</v>
      </c>
      <c r="E61" s="33"/>
      <c r="F61" s="94" t="s">
        <v>56</v>
      </c>
      <c r="G61" s="42" t="s">
        <v>55</v>
      </c>
      <c r="H61" s="33"/>
      <c r="I61" s="33"/>
      <c r="J61" s="95" t="s">
        <v>56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57</v>
      </c>
      <c r="E65" s="41"/>
      <c r="F65" s="41"/>
      <c r="G65" s="40" t="s">
        <v>58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55</v>
      </c>
      <c r="E76" s="33"/>
      <c r="F76" s="94" t="s">
        <v>56</v>
      </c>
      <c r="G76" s="42" t="s">
        <v>55</v>
      </c>
      <c r="H76" s="33"/>
      <c r="I76" s="33"/>
      <c r="J76" s="95" t="s">
        <v>56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111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30" customHeight="1">
      <c r="B85" s="31"/>
      <c r="E85" s="204" t="str">
        <f>E7</f>
        <v>Rekonstrukce sociálního zařízení na internátu SŠŘ Jaroměř č.p. 176</v>
      </c>
      <c r="F85" s="223"/>
      <c r="G85" s="223"/>
      <c r="H85" s="223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>PARC. Č. 1482/4, k.ú. JAROMĚŘ [657336]</v>
      </c>
      <c r="I87" s="26" t="s">
        <v>22</v>
      </c>
      <c r="J87" s="51" t="str">
        <f>IF(J10="","",J10)</f>
        <v>8. 2. 2023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24</v>
      </c>
      <c r="F89" s="24" t="str">
        <f>E13</f>
        <v>Střední škola řemeslná, Jaroměř</v>
      </c>
      <c r="I89" s="26" t="s">
        <v>32</v>
      </c>
      <c r="J89" s="29" t="str">
        <f>E19</f>
        <v>Ing. Tomáš Verner</v>
      </c>
      <c r="L89" s="31"/>
    </row>
    <row r="90" spans="2:47" s="1" customFormat="1" ht="15.2" customHeight="1">
      <c r="B90" s="31"/>
      <c r="C90" s="26" t="s">
        <v>30</v>
      </c>
      <c r="F90" s="24" t="str">
        <f>IF(E16="","",E16)</f>
        <v>Vyplň údaj</v>
      </c>
      <c r="I90" s="26" t="s">
        <v>37</v>
      </c>
      <c r="J90" s="29" t="str">
        <f>E22</f>
        <v>V-ing s.r.o.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6" t="s">
        <v>112</v>
      </c>
      <c r="D92" s="88"/>
      <c r="E92" s="88"/>
      <c r="F92" s="88"/>
      <c r="G92" s="88"/>
      <c r="H92" s="88"/>
      <c r="I92" s="88"/>
      <c r="J92" s="97" t="s">
        <v>113</v>
      </c>
      <c r="K92" s="88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8" t="s">
        <v>114</v>
      </c>
      <c r="J94" s="65">
        <f>J135</f>
        <v>0</v>
      </c>
      <c r="L94" s="31"/>
      <c r="AU94" s="16" t="s">
        <v>115</v>
      </c>
    </row>
    <row r="95" spans="2:47" s="8" customFormat="1" ht="24.95" customHeight="1">
      <c r="B95" s="99"/>
      <c r="D95" s="100" t="s">
        <v>116</v>
      </c>
      <c r="E95" s="101"/>
      <c r="F95" s="101"/>
      <c r="G95" s="101"/>
      <c r="H95" s="101"/>
      <c r="I95" s="101"/>
      <c r="J95" s="102">
        <f>J136</f>
        <v>0</v>
      </c>
      <c r="L95" s="99"/>
    </row>
    <row r="96" spans="2:47" s="9" customFormat="1" ht="19.899999999999999" customHeight="1">
      <c r="B96" s="103"/>
      <c r="D96" s="104" t="s">
        <v>117</v>
      </c>
      <c r="E96" s="105"/>
      <c r="F96" s="105"/>
      <c r="G96" s="105"/>
      <c r="H96" s="105"/>
      <c r="I96" s="105"/>
      <c r="J96" s="106">
        <f>J137</f>
        <v>0</v>
      </c>
      <c r="L96" s="103"/>
    </row>
    <row r="97" spans="2:12" s="9" customFormat="1" ht="19.899999999999999" customHeight="1">
      <c r="B97" s="103"/>
      <c r="D97" s="104" t="s">
        <v>118</v>
      </c>
      <c r="E97" s="105"/>
      <c r="F97" s="105"/>
      <c r="G97" s="105"/>
      <c r="H97" s="105"/>
      <c r="I97" s="105"/>
      <c r="J97" s="106">
        <f>J157</f>
        <v>0</v>
      </c>
      <c r="L97" s="103"/>
    </row>
    <row r="98" spans="2:12" s="9" customFormat="1" ht="19.899999999999999" customHeight="1">
      <c r="B98" s="103"/>
      <c r="D98" s="104" t="s">
        <v>119</v>
      </c>
      <c r="E98" s="105"/>
      <c r="F98" s="105"/>
      <c r="G98" s="105"/>
      <c r="H98" s="105"/>
      <c r="I98" s="105"/>
      <c r="J98" s="106">
        <f>J186</f>
        <v>0</v>
      </c>
      <c r="L98" s="103"/>
    </row>
    <row r="99" spans="2:12" s="9" customFormat="1" ht="19.899999999999999" customHeight="1">
      <c r="B99" s="103"/>
      <c r="D99" s="104" t="s">
        <v>120</v>
      </c>
      <c r="E99" s="105"/>
      <c r="F99" s="105"/>
      <c r="G99" s="105"/>
      <c r="H99" s="105"/>
      <c r="I99" s="105"/>
      <c r="J99" s="106">
        <f>J233</f>
        <v>0</v>
      </c>
      <c r="L99" s="103"/>
    </row>
    <row r="100" spans="2:12" s="9" customFormat="1" ht="19.899999999999999" customHeight="1">
      <c r="B100" s="103"/>
      <c r="D100" s="104" t="s">
        <v>121</v>
      </c>
      <c r="E100" s="105"/>
      <c r="F100" s="105"/>
      <c r="G100" s="105"/>
      <c r="H100" s="105"/>
      <c r="I100" s="105"/>
      <c r="J100" s="106">
        <f>J239</f>
        <v>0</v>
      </c>
      <c r="L100" s="103"/>
    </row>
    <row r="101" spans="2:12" s="8" customFormat="1" ht="24.95" customHeight="1">
      <c r="B101" s="99"/>
      <c r="D101" s="100" t="s">
        <v>122</v>
      </c>
      <c r="E101" s="101"/>
      <c r="F101" s="101"/>
      <c r="G101" s="101"/>
      <c r="H101" s="101"/>
      <c r="I101" s="101"/>
      <c r="J101" s="102">
        <f>J241</f>
        <v>0</v>
      </c>
      <c r="L101" s="99"/>
    </row>
    <row r="102" spans="2:12" s="9" customFormat="1" ht="19.899999999999999" customHeight="1">
      <c r="B102" s="103"/>
      <c r="D102" s="104" t="s">
        <v>123</v>
      </c>
      <c r="E102" s="105"/>
      <c r="F102" s="105"/>
      <c r="G102" s="105"/>
      <c r="H102" s="105"/>
      <c r="I102" s="105"/>
      <c r="J102" s="106">
        <f>J242</f>
        <v>0</v>
      </c>
      <c r="L102" s="103"/>
    </row>
    <row r="103" spans="2:12" s="9" customFormat="1" ht="19.899999999999999" customHeight="1">
      <c r="B103" s="103"/>
      <c r="D103" s="104" t="s">
        <v>124</v>
      </c>
      <c r="E103" s="105"/>
      <c r="F103" s="105"/>
      <c r="G103" s="105"/>
      <c r="H103" s="105"/>
      <c r="I103" s="105"/>
      <c r="J103" s="106">
        <f>J258</f>
        <v>0</v>
      </c>
      <c r="L103" s="103"/>
    </row>
    <row r="104" spans="2:12" s="9" customFormat="1" ht="19.899999999999999" customHeight="1">
      <c r="B104" s="103"/>
      <c r="D104" s="104" t="s">
        <v>125</v>
      </c>
      <c r="E104" s="105"/>
      <c r="F104" s="105"/>
      <c r="G104" s="105"/>
      <c r="H104" s="105"/>
      <c r="I104" s="105"/>
      <c r="J104" s="106">
        <f>J275</f>
        <v>0</v>
      </c>
      <c r="L104" s="103"/>
    </row>
    <row r="105" spans="2:12" s="9" customFormat="1" ht="19.899999999999999" customHeight="1">
      <c r="B105" s="103"/>
      <c r="D105" s="104" t="s">
        <v>126</v>
      </c>
      <c r="E105" s="105"/>
      <c r="F105" s="105"/>
      <c r="G105" s="105"/>
      <c r="H105" s="105"/>
      <c r="I105" s="105"/>
      <c r="J105" s="106">
        <f>J343</f>
        <v>0</v>
      </c>
      <c r="L105" s="103"/>
    </row>
    <row r="106" spans="2:12" s="9" customFormat="1" ht="19.899999999999999" customHeight="1">
      <c r="B106" s="103"/>
      <c r="D106" s="104" t="s">
        <v>127</v>
      </c>
      <c r="E106" s="105"/>
      <c r="F106" s="105"/>
      <c r="G106" s="105"/>
      <c r="H106" s="105"/>
      <c r="I106" s="105"/>
      <c r="J106" s="106">
        <f>J398</f>
        <v>0</v>
      </c>
      <c r="L106" s="103"/>
    </row>
    <row r="107" spans="2:12" s="9" customFormat="1" ht="19.899999999999999" customHeight="1">
      <c r="B107" s="103"/>
      <c r="D107" s="104" t="s">
        <v>128</v>
      </c>
      <c r="E107" s="105"/>
      <c r="F107" s="105"/>
      <c r="G107" s="105"/>
      <c r="H107" s="105"/>
      <c r="I107" s="105"/>
      <c r="J107" s="106">
        <f>J404</f>
        <v>0</v>
      </c>
      <c r="L107" s="103"/>
    </row>
    <row r="108" spans="2:12" s="9" customFormat="1" ht="19.899999999999999" customHeight="1">
      <c r="B108" s="103"/>
      <c r="D108" s="104" t="s">
        <v>129</v>
      </c>
      <c r="E108" s="105"/>
      <c r="F108" s="105"/>
      <c r="G108" s="105"/>
      <c r="H108" s="105"/>
      <c r="I108" s="105"/>
      <c r="J108" s="106">
        <f>J422</f>
        <v>0</v>
      </c>
      <c r="L108" s="103"/>
    </row>
    <row r="109" spans="2:12" s="9" customFormat="1" ht="19.899999999999999" customHeight="1">
      <c r="B109" s="103"/>
      <c r="D109" s="104" t="s">
        <v>130</v>
      </c>
      <c r="E109" s="105"/>
      <c r="F109" s="105"/>
      <c r="G109" s="105"/>
      <c r="H109" s="105"/>
      <c r="I109" s="105"/>
      <c r="J109" s="106">
        <f>J435</f>
        <v>0</v>
      </c>
      <c r="L109" s="103"/>
    </row>
    <row r="110" spans="2:12" s="9" customFormat="1" ht="19.899999999999999" customHeight="1">
      <c r="B110" s="103"/>
      <c r="D110" s="104" t="s">
        <v>131</v>
      </c>
      <c r="E110" s="105"/>
      <c r="F110" s="105"/>
      <c r="G110" s="105"/>
      <c r="H110" s="105"/>
      <c r="I110" s="105"/>
      <c r="J110" s="106">
        <f>J441</f>
        <v>0</v>
      </c>
      <c r="L110" s="103"/>
    </row>
    <row r="111" spans="2:12" s="9" customFormat="1" ht="19.899999999999999" customHeight="1">
      <c r="B111" s="103"/>
      <c r="D111" s="104" t="s">
        <v>132</v>
      </c>
      <c r="E111" s="105"/>
      <c r="F111" s="105"/>
      <c r="G111" s="105"/>
      <c r="H111" s="105"/>
      <c r="I111" s="105"/>
      <c r="J111" s="106">
        <f>J515</f>
        <v>0</v>
      </c>
      <c r="L111" s="103"/>
    </row>
    <row r="112" spans="2:12" s="9" customFormat="1" ht="19.899999999999999" customHeight="1">
      <c r="B112" s="103"/>
      <c r="D112" s="104" t="s">
        <v>133</v>
      </c>
      <c r="E112" s="105"/>
      <c r="F112" s="105"/>
      <c r="G112" s="105"/>
      <c r="H112" s="105"/>
      <c r="I112" s="105"/>
      <c r="J112" s="106">
        <f>J524</f>
        <v>0</v>
      </c>
      <c r="L112" s="103"/>
    </row>
    <row r="113" spans="2:12" s="9" customFormat="1" ht="19.899999999999999" customHeight="1">
      <c r="B113" s="103"/>
      <c r="D113" s="104" t="s">
        <v>134</v>
      </c>
      <c r="E113" s="105"/>
      <c r="F113" s="105"/>
      <c r="G113" s="105"/>
      <c r="H113" s="105"/>
      <c r="I113" s="105"/>
      <c r="J113" s="106">
        <f>J566</f>
        <v>0</v>
      </c>
      <c r="L113" s="103"/>
    </row>
    <row r="114" spans="2:12" s="9" customFormat="1" ht="19.899999999999999" customHeight="1">
      <c r="B114" s="103"/>
      <c r="D114" s="104" t="s">
        <v>135</v>
      </c>
      <c r="E114" s="105"/>
      <c r="F114" s="105"/>
      <c r="G114" s="105"/>
      <c r="H114" s="105"/>
      <c r="I114" s="105"/>
      <c r="J114" s="106">
        <f>J579</f>
        <v>0</v>
      </c>
      <c r="L114" s="103"/>
    </row>
    <row r="115" spans="2:12" s="8" customFormat="1" ht="24.95" customHeight="1">
      <c r="B115" s="99"/>
      <c r="D115" s="100" t="s">
        <v>136</v>
      </c>
      <c r="E115" s="101"/>
      <c r="F115" s="101"/>
      <c r="G115" s="101"/>
      <c r="H115" s="101"/>
      <c r="I115" s="101"/>
      <c r="J115" s="102">
        <f>J595</f>
        <v>0</v>
      </c>
      <c r="L115" s="99"/>
    </row>
    <row r="116" spans="2:12" s="9" customFormat="1" ht="19.899999999999999" customHeight="1">
      <c r="B116" s="103"/>
      <c r="D116" s="104" t="s">
        <v>137</v>
      </c>
      <c r="E116" s="105"/>
      <c r="F116" s="105"/>
      <c r="G116" s="105"/>
      <c r="H116" s="105"/>
      <c r="I116" s="105"/>
      <c r="J116" s="106">
        <f>J596</f>
        <v>0</v>
      </c>
      <c r="L116" s="103"/>
    </row>
    <row r="117" spans="2:12" s="9" customFormat="1" ht="19.899999999999999" customHeight="1">
      <c r="B117" s="103"/>
      <c r="D117" s="104" t="s">
        <v>138</v>
      </c>
      <c r="E117" s="105"/>
      <c r="F117" s="105"/>
      <c r="G117" s="105"/>
      <c r="H117" s="105"/>
      <c r="I117" s="105"/>
      <c r="J117" s="106">
        <f>J598</f>
        <v>0</v>
      </c>
      <c r="L117" s="103"/>
    </row>
    <row r="118" spans="2:12" s="1" customFormat="1" ht="21.75" customHeight="1">
      <c r="B118" s="31"/>
      <c r="L118" s="31"/>
    </row>
    <row r="119" spans="2:12" s="1" customFormat="1" ht="6.95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1"/>
    </row>
    <row r="123" spans="2:12" s="1" customFormat="1" ht="6.95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31"/>
    </row>
    <row r="124" spans="2:12" s="1" customFormat="1" ht="24.95" customHeight="1">
      <c r="B124" s="31"/>
      <c r="C124" s="20" t="s">
        <v>139</v>
      </c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16</v>
      </c>
      <c r="L126" s="31"/>
    </row>
    <row r="127" spans="2:12" s="1" customFormat="1" ht="30" customHeight="1">
      <c r="B127" s="31"/>
      <c r="E127" s="204" t="str">
        <f>E7</f>
        <v>Rekonstrukce sociálního zařízení na internátu SŠŘ Jaroměř č.p. 176</v>
      </c>
      <c r="F127" s="223"/>
      <c r="G127" s="223"/>
      <c r="H127" s="223"/>
      <c r="L127" s="31"/>
    </row>
    <row r="128" spans="2:12" s="1" customFormat="1" ht="6.95" customHeight="1">
      <c r="B128" s="31"/>
      <c r="L128" s="31"/>
    </row>
    <row r="129" spans="2:65" s="1" customFormat="1" ht="12" customHeight="1">
      <c r="B129" s="31"/>
      <c r="C129" s="26" t="s">
        <v>20</v>
      </c>
      <c r="F129" s="24" t="str">
        <f>F10</f>
        <v>PARC. Č. 1482/4, k.ú. JAROMĚŘ [657336]</v>
      </c>
      <c r="I129" s="26" t="s">
        <v>22</v>
      </c>
      <c r="J129" s="51" t="str">
        <f>IF(J10="","",J10)</f>
        <v>8. 2. 2023</v>
      </c>
      <c r="L129" s="31"/>
    </row>
    <row r="130" spans="2:65" s="1" customFormat="1" ht="6.95" customHeight="1">
      <c r="B130" s="31"/>
      <c r="L130" s="31"/>
    </row>
    <row r="131" spans="2:65" s="1" customFormat="1" ht="15.2" customHeight="1">
      <c r="B131" s="31"/>
      <c r="C131" s="26" t="s">
        <v>24</v>
      </c>
      <c r="F131" s="24" t="str">
        <f>E13</f>
        <v>Střední škola řemeslná, Jaroměř</v>
      </c>
      <c r="I131" s="26" t="s">
        <v>32</v>
      </c>
      <c r="J131" s="29" t="str">
        <f>E19</f>
        <v>Ing. Tomáš Verner</v>
      </c>
      <c r="L131" s="31"/>
    </row>
    <row r="132" spans="2:65" s="1" customFormat="1" ht="15.2" customHeight="1">
      <c r="B132" s="31"/>
      <c r="C132" s="26" t="s">
        <v>30</v>
      </c>
      <c r="F132" s="24" t="str">
        <f>IF(E16="","",E16)</f>
        <v>Vyplň údaj</v>
      </c>
      <c r="I132" s="26" t="s">
        <v>37</v>
      </c>
      <c r="J132" s="29" t="str">
        <f>E22</f>
        <v>V-ing s.r.o.</v>
      </c>
      <c r="L132" s="31"/>
    </row>
    <row r="133" spans="2:65" s="1" customFormat="1" ht="10.35" customHeight="1">
      <c r="B133" s="31"/>
      <c r="L133" s="31"/>
    </row>
    <row r="134" spans="2:65" s="10" customFormat="1" ht="29.25" customHeight="1">
      <c r="B134" s="107"/>
      <c r="C134" s="108" t="s">
        <v>140</v>
      </c>
      <c r="D134" s="109" t="s">
        <v>65</v>
      </c>
      <c r="E134" s="109" t="s">
        <v>61</v>
      </c>
      <c r="F134" s="109" t="s">
        <v>62</v>
      </c>
      <c r="G134" s="109" t="s">
        <v>141</v>
      </c>
      <c r="H134" s="109" t="s">
        <v>142</v>
      </c>
      <c r="I134" s="109" t="s">
        <v>143</v>
      </c>
      <c r="J134" s="109" t="s">
        <v>113</v>
      </c>
      <c r="K134" s="110" t="s">
        <v>144</v>
      </c>
      <c r="L134" s="107"/>
      <c r="M134" s="58" t="s">
        <v>1</v>
      </c>
      <c r="N134" s="59" t="s">
        <v>44</v>
      </c>
      <c r="O134" s="59" t="s">
        <v>145</v>
      </c>
      <c r="P134" s="59" t="s">
        <v>146</v>
      </c>
      <c r="Q134" s="59" t="s">
        <v>147</v>
      </c>
      <c r="R134" s="59" t="s">
        <v>148</v>
      </c>
      <c r="S134" s="59" t="s">
        <v>149</v>
      </c>
      <c r="T134" s="60" t="s">
        <v>150</v>
      </c>
    </row>
    <row r="135" spans="2:65" s="1" customFormat="1" ht="22.9" customHeight="1">
      <c r="B135" s="31"/>
      <c r="C135" s="63" t="s">
        <v>151</v>
      </c>
      <c r="J135" s="111">
        <f>BK135</f>
        <v>0</v>
      </c>
      <c r="L135" s="31"/>
      <c r="M135" s="61"/>
      <c r="N135" s="52"/>
      <c r="O135" s="52"/>
      <c r="P135" s="112">
        <f>P136+P241+P595</f>
        <v>0</v>
      </c>
      <c r="Q135" s="52"/>
      <c r="R135" s="112">
        <f>R136+R241+R595</f>
        <v>258.41866735681339</v>
      </c>
      <c r="S135" s="52"/>
      <c r="T135" s="113">
        <f>T136+T241+T595</f>
        <v>312.88745300000005</v>
      </c>
      <c r="AT135" s="16" t="s">
        <v>79</v>
      </c>
      <c r="AU135" s="16" t="s">
        <v>115</v>
      </c>
      <c r="BK135" s="114">
        <f>BK136+BK241+BK595</f>
        <v>0</v>
      </c>
    </row>
    <row r="136" spans="2:65" s="11" customFormat="1" ht="25.9" customHeight="1">
      <c r="B136" s="115"/>
      <c r="D136" s="116" t="s">
        <v>79</v>
      </c>
      <c r="E136" s="117" t="s">
        <v>152</v>
      </c>
      <c r="F136" s="117" t="s">
        <v>153</v>
      </c>
      <c r="I136" s="118"/>
      <c r="J136" s="119">
        <f>BK136</f>
        <v>0</v>
      </c>
      <c r="L136" s="115"/>
      <c r="M136" s="120"/>
      <c r="P136" s="121">
        <f>P137+P157+P186+P233+P239</f>
        <v>0</v>
      </c>
      <c r="R136" s="121">
        <f>R137+R157+R186+R233+R239</f>
        <v>190.34994048201338</v>
      </c>
      <c r="T136" s="122">
        <f>T137+T157+T186+T233+T239</f>
        <v>291.14826200000005</v>
      </c>
      <c r="AR136" s="116" t="s">
        <v>85</v>
      </c>
      <c r="AT136" s="123" t="s">
        <v>79</v>
      </c>
      <c r="AU136" s="123" t="s">
        <v>80</v>
      </c>
      <c r="AY136" s="116" t="s">
        <v>154</v>
      </c>
      <c r="BK136" s="124">
        <f>BK137+BK157+BK186+BK233+BK239</f>
        <v>0</v>
      </c>
    </row>
    <row r="137" spans="2:65" s="11" customFormat="1" ht="22.9" customHeight="1">
      <c r="B137" s="115"/>
      <c r="D137" s="116" t="s">
        <v>79</v>
      </c>
      <c r="E137" s="125" t="s">
        <v>155</v>
      </c>
      <c r="F137" s="125" t="s">
        <v>156</v>
      </c>
      <c r="I137" s="118"/>
      <c r="J137" s="126">
        <f>BK137</f>
        <v>0</v>
      </c>
      <c r="L137" s="115"/>
      <c r="M137" s="120"/>
      <c r="P137" s="121">
        <f>SUM(P138:P156)</f>
        <v>0</v>
      </c>
      <c r="R137" s="121">
        <f>SUM(R138:R156)</f>
        <v>89.033523199999991</v>
      </c>
      <c r="T137" s="122">
        <f>SUM(T138:T156)</f>
        <v>0</v>
      </c>
      <c r="AR137" s="116" t="s">
        <v>85</v>
      </c>
      <c r="AT137" s="123" t="s">
        <v>79</v>
      </c>
      <c r="AU137" s="123" t="s">
        <v>85</v>
      </c>
      <c r="AY137" s="116" t="s">
        <v>154</v>
      </c>
      <c r="BK137" s="124">
        <f>SUM(BK138:BK156)</f>
        <v>0</v>
      </c>
    </row>
    <row r="138" spans="2:65" s="1" customFormat="1" ht="24.2" customHeight="1">
      <c r="B138" s="31"/>
      <c r="C138" s="127" t="s">
        <v>85</v>
      </c>
      <c r="D138" s="127" t="s">
        <v>157</v>
      </c>
      <c r="E138" s="128" t="s">
        <v>158</v>
      </c>
      <c r="F138" s="129" t="s">
        <v>159</v>
      </c>
      <c r="G138" s="130" t="s">
        <v>160</v>
      </c>
      <c r="H138" s="131">
        <v>5</v>
      </c>
      <c r="I138" s="132"/>
      <c r="J138" s="133">
        <f>ROUND(I138*H138,2)</f>
        <v>0</v>
      </c>
      <c r="K138" s="129" t="s">
        <v>161</v>
      </c>
      <c r="L138" s="31"/>
      <c r="M138" s="134" t="s">
        <v>1</v>
      </c>
      <c r="N138" s="135" t="s">
        <v>45</v>
      </c>
      <c r="P138" s="136">
        <f>O138*H138</f>
        <v>0</v>
      </c>
      <c r="Q138" s="136">
        <v>1.8774999999999999</v>
      </c>
      <c r="R138" s="136">
        <f>Q138*H138</f>
        <v>9.3874999999999993</v>
      </c>
      <c r="S138" s="136">
        <v>0</v>
      </c>
      <c r="T138" s="137">
        <f>S138*H138</f>
        <v>0</v>
      </c>
      <c r="AR138" s="138" t="s">
        <v>162</v>
      </c>
      <c r="AT138" s="138" t="s">
        <v>157</v>
      </c>
      <c r="AU138" s="138" t="s">
        <v>90</v>
      </c>
      <c r="AY138" s="16" t="s">
        <v>154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6" t="s">
        <v>85</v>
      </c>
      <c r="BK138" s="139">
        <f>ROUND(I138*H138,2)</f>
        <v>0</v>
      </c>
      <c r="BL138" s="16" t="s">
        <v>162</v>
      </c>
      <c r="BM138" s="138" t="s">
        <v>163</v>
      </c>
    </row>
    <row r="139" spans="2:65" s="1" customFormat="1" ht="33" customHeight="1">
      <c r="B139" s="31"/>
      <c r="C139" s="127" t="s">
        <v>90</v>
      </c>
      <c r="D139" s="127" t="s">
        <v>157</v>
      </c>
      <c r="E139" s="128" t="s">
        <v>164</v>
      </c>
      <c r="F139" s="129" t="s">
        <v>165</v>
      </c>
      <c r="G139" s="130" t="s">
        <v>166</v>
      </c>
      <c r="H139" s="131">
        <v>162</v>
      </c>
      <c r="I139" s="132"/>
      <c r="J139" s="133">
        <f>ROUND(I139*H139,2)</f>
        <v>0</v>
      </c>
      <c r="K139" s="129" t="s">
        <v>161</v>
      </c>
      <c r="L139" s="31"/>
      <c r="M139" s="134" t="s">
        <v>1</v>
      </c>
      <c r="N139" s="135" t="s">
        <v>45</v>
      </c>
      <c r="P139" s="136">
        <f>O139*H139</f>
        <v>0</v>
      </c>
      <c r="Q139" s="136">
        <v>2.6280000000000001E-2</v>
      </c>
      <c r="R139" s="136">
        <f>Q139*H139</f>
        <v>4.2573600000000003</v>
      </c>
      <c r="S139" s="136">
        <v>0</v>
      </c>
      <c r="T139" s="137">
        <f>S139*H139</f>
        <v>0</v>
      </c>
      <c r="AR139" s="138" t="s">
        <v>162</v>
      </c>
      <c r="AT139" s="138" t="s">
        <v>157</v>
      </c>
      <c r="AU139" s="138" t="s">
        <v>90</v>
      </c>
      <c r="AY139" s="16" t="s">
        <v>154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85</v>
      </c>
      <c r="BK139" s="139">
        <f>ROUND(I139*H139,2)</f>
        <v>0</v>
      </c>
      <c r="BL139" s="16" t="s">
        <v>162</v>
      </c>
      <c r="BM139" s="138" t="s">
        <v>167</v>
      </c>
    </row>
    <row r="140" spans="2:65" s="12" customFormat="1" ht="11.25">
      <c r="B140" s="140"/>
      <c r="D140" s="141" t="s">
        <v>168</v>
      </c>
      <c r="E140" s="142" t="s">
        <v>1</v>
      </c>
      <c r="F140" s="143" t="s">
        <v>169</v>
      </c>
      <c r="H140" s="142" t="s">
        <v>1</v>
      </c>
      <c r="I140" s="144"/>
      <c r="L140" s="140"/>
      <c r="M140" s="145"/>
      <c r="T140" s="146"/>
      <c r="AT140" s="142" t="s">
        <v>168</v>
      </c>
      <c r="AU140" s="142" t="s">
        <v>90</v>
      </c>
      <c r="AV140" s="12" t="s">
        <v>85</v>
      </c>
      <c r="AW140" s="12" t="s">
        <v>36</v>
      </c>
      <c r="AX140" s="12" t="s">
        <v>80</v>
      </c>
      <c r="AY140" s="142" t="s">
        <v>154</v>
      </c>
    </row>
    <row r="141" spans="2:65" s="13" customFormat="1" ht="11.25">
      <c r="B141" s="147"/>
      <c r="D141" s="141" t="s">
        <v>168</v>
      </c>
      <c r="E141" s="148" t="s">
        <v>1</v>
      </c>
      <c r="F141" s="149" t="s">
        <v>170</v>
      </c>
      <c r="H141" s="150">
        <v>53</v>
      </c>
      <c r="I141" s="151"/>
      <c r="L141" s="147"/>
      <c r="M141" s="152"/>
      <c r="T141" s="153"/>
      <c r="AT141" s="148" t="s">
        <v>168</v>
      </c>
      <c r="AU141" s="148" t="s">
        <v>90</v>
      </c>
      <c r="AV141" s="13" t="s">
        <v>90</v>
      </c>
      <c r="AW141" s="13" t="s">
        <v>36</v>
      </c>
      <c r="AX141" s="13" t="s">
        <v>80</v>
      </c>
      <c r="AY141" s="148" t="s">
        <v>154</v>
      </c>
    </row>
    <row r="142" spans="2:65" s="12" customFormat="1" ht="11.25">
      <c r="B142" s="140"/>
      <c r="D142" s="141" t="s">
        <v>168</v>
      </c>
      <c r="E142" s="142" t="s">
        <v>1</v>
      </c>
      <c r="F142" s="143" t="s">
        <v>171</v>
      </c>
      <c r="H142" s="142" t="s">
        <v>1</v>
      </c>
      <c r="I142" s="144"/>
      <c r="L142" s="140"/>
      <c r="M142" s="145"/>
      <c r="T142" s="146"/>
      <c r="AT142" s="142" t="s">
        <v>168</v>
      </c>
      <c r="AU142" s="142" t="s">
        <v>90</v>
      </c>
      <c r="AV142" s="12" t="s">
        <v>85</v>
      </c>
      <c r="AW142" s="12" t="s">
        <v>36</v>
      </c>
      <c r="AX142" s="12" t="s">
        <v>80</v>
      </c>
      <c r="AY142" s="142" t="s">
        <v>154</v>
      </c>
    </row>
    <row r="143" spans="2:65" s="13" customFormat="1" ht="11.25">
      <c r="B143" s="147"/>
      <c r="D143" s="141" t="s">
        <v>168</v>
      </c>
      <c r="E143" s="148" t="s">
        <v>1</v>
      </c>
      <c r="F143" s="149" t="s">
        <v>172</v>
      </c>
      <c r="H143" s="150">
        <v>109</v>
      </c>
      <c r="I143" s="151"/>
      <c r="L143" s="147"/>
      <c r="M143" s="152"/>
      <c r="T143" s="153"/>
      <c r="AT143" s="148" t="s">
        <v>168</v>
      </c>
      <c r="AU143" s="148" t="s">
        <v>90</v>
      </c>
      <c r="AV143" s="13" t="s">
        <v>90</v>
      </c>
      <c r="AW143" s="13" t="s">
        <v>36</v>
      </c>
      <c r="AX143" s="13" t="s">
        <v>80</v>
      </c>
      <c r="AY143" s="148" t="s">
        <v>154</v>
      </c>
    </row>
    <row r="144" spans="2:65" s="14" customFormat="1" ht="11.25">
      <c r="B144" s="154"/>
      <c r="D144" s="141" t="s">
        <v>168</v>
      </c>
      <c r="E144" s="155" t="s">
        <v>1</v>
      </c>
      <c r="F144" s="156" t="s">
        <v>173</v>
      </c>
      <c r="H144" s="157">
        <v>162</v>
      </c>
      <c r="I144" s="158"/>
      <c r="L144" s="154"/>
      <c r="M144" s="159"/>
      <c r="T144" s="160"/>
      <c r="AT144" s="155" t="s">
        <v>168</v>
      </c>
      <c r="AU144" s="155" t="s">
        <v>90</v>
      </c>
      <c r="AV144" s="14" t="s">
        <v>162</v>
      </c>
      <c r="AW144" s="14" t="s">
        <v>36</v>
      </c>
      <c r="AX144" s="14" t="s">
        <v>85</v>
      </c>
      <c r="AY144" s="155" t="s">
        <v>154</v>
      </c>
    </row>
    <row r="145" spans="2:65" s="1" customFormat="1" ht="24.2" customHeight="1">
      <c r="B145" s="31"/>
      <c r="C145" s="127" t="s">
        <v>155</v>
      </c>
      <c r="D145" s="127" t="s">
        <v>157</v>
      </c>
      <c r="E145" s="128" t="s">
        <v>174</v>
      </c>
      <c r="F145" s="129" t="s">
        <v>175</v>
      </c>
      <c r="G145" s="130" t="s">
        <v>88</v>
      </c>
      <c r="H145" s="131">
        <v>1069.0999999999999</v>
      </c>
      <c r="I145" s="132"/>
      <c r="J145" s="133">
        <f>ROUND(I145*H145,2)</f>
        <v>0</v>
      </c>
      <c r="K145" s="129" t="s">
        <v>161</v>
      </c>
      <c r="L145" s="31"/>
      <c r="M145" s="134" t="s">
        <v>1</v>
      </c>
      <c r="N145" s="135" t="s">
        <v>45</v>
      </c>
      <c r="P145" s="136">
        <f>O145*H145</f>
        <v>0</v>
      </c>
      <c r="Q145" s="136">
        <v>6.1719999999999997E-2</v>
      </c>
      <c r="R145" s="136">
        <f>Q145*H145</f>
        <v>65.984851999999989</v>
      </c>
      <c r="S145" s="136">
        <v>0</v>
      </c>
      <c r="T145" s="137">
        <f>S145*H145</f>
        <v>0</v>
      </c>
      <c r="AR145" s="138" t="s">
        <v>162</v>
      </c>
      <c r="AT145" s="138" t="s">
        <v>157</v>
      </c>
      <c r="AU145" s="138" t="s">
        <v>90</v>
      </c>
      <c r="AY145" s="16" t="s">
        <v>154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85</v>
      </c>
      <c r="BK145" s="139">
        <f>ROUND(I145*H145,2)</f>
        <v>0</v>
      </c>
      <c r="BL145" s="16" t="s">
        <v>162</v>
      </c>
      <c r="BM145" s="138" t="s">
        <v>176</v>
      </c>
    </row>
    <row r="146" spans="2:65" s="12" customFormat="1" ht="11.25">
      <c r="B146" s="140"/>
      <c r="D146" s="141" t="s">
        <v>168</v>
      </c>
      <c r="E146" s="142" t="s">
        <v>1</v>
      </c>
      <c r="F146" s="143" t="s">
        <v>177</v>
      </c>
      <c r="H146" s="142" t="s">
        <v>1</v>
      </c>
      <c r="I146" s="144"/>
      <c r="L146" s="140"/>
      <c r="M146" s="145"/>
      <c r="T146" s="146"/>
      <c r="AT146" s="142" t="s">
        <v>168</v>
      </c>
      <c r="AU146" s="142" t="s">
        <v>90</v>
      </c>
      <c r="AV146" s="12" t="s">
        <v>85</v>
      </c>
      <c r="AW146" s="12" t="s">
        <v>36</v>
      </c>
      <c r="AX146" s="12" t="s">
        <v>80</v>
      </c>
      <c r="AY146" s="142" t="s">
        <v>154</v>
      </c>
    </row>
    <row r="147" spans="2:65" s="13" customFormat="1" ht="11.25">
      <c r="B147" s="147"/>
      <c r="D147" s="141" t="s">
        <v>168</v>
      </c>
      <c r="E147" s="148" t="s">
        <v>1</v>
      </c>
      <c r="F147" s="149" t="s">
        <v>178</v>
      </c>
      <c r="H147" s="150">
        <v>113.7</v>
      </c>
      <c r="I147" s="151"/>
      <c r="L147" s="147"/>
      <c r="M147" s="152"/>
      <c r="T147" s="153"/>
      <c r="AT147" s="148" t="s">
        <v>168</v>
      </c>
      <c r="AU147" s="148" t="s">
        <v>90</v>
      </c>
      <c r="AV147" s="13" t="s">
        <v>90</v>
      </c>
      <c r="AW147" s="13" t="s">
        <v>36</v>
      </c>
      <c r="AX147" s="13" t="s">
        <v>80</v>
      </c>
      <c r="AY147" s="148" t="s">
        <v>154</v>
      </c>
    </row>
    <row r="148" spans="2:65" s="12" customFormat="1" ht="11.25">
      <c r="B148" s="140"/>
      <c r="D148" s="141" t="s">
        <v>168</v>
      </c>
      <c r="E148" s="142" t="s">
        <v>1</v>
      </c>
      <c r="F148" s="143" t="s">
        <v>179</v>
      </c>
      <c r="H148" s="142" t="s">
        <v>1</v>
      </c>
      <c r="I148" s="144"/>
      <c r="L148" s="140"/>
      <c r="M148" s="145"/>
      <c r="T148" s="146"/>
      <c r="AT148" s="142" t="s">
        <v>168</v>
      </c>
      <c r="AU148" s="142" t="s">
        <v>90</v>
      </c>
      <c r="AV148" s="12" t="s">
        <v>85</v>
      </c>
      <c r="AW148" s="12" t="s">
        <v>36</v>
      </c>
      <c r="AX148" s="12" t="s">
        <v>80</v>
      </c>
      <c r="AY148" s="142" t="s">
        <v>154</v>
      </c>
    </row>
    <row r="149" spans="2:65" s="13" customFormat="1" ht="11.25">
      <c r="B149" s="147"/>
      <c r="D149" s="141" t="s">
        <v>168</v>
      </c>
      <c r="E149" s="148" t="s">
        <v>1</v>
      </c>
      <c r="F149" s="149" t="s">
        <v>180</v>
      </c>
      <c r="H149" s="150">
        <v>955.4</v>
      </c>
      <c r="I149" s="151"/>
      <c r="L149" s="147"/>
      <c r="M149" s="152"/>
      <c r="T149" s="153"/>
      <c r="AT149" s="148" t="s">
        <v>168</v>
      </c>
      <c r="AU149" s="148" t="s">
        <v>90</v>
      </c>
      <c r="AV149" s="13" t="s">
        <v>90</v>
      </c>
      <c r="AW149" s="13" t="s">
        <v>36</v>
      </c>
      <c r="AX149" s="13" t="s">
        <v>80</v>
      </c>
      <c r="AY149" s="148" t="s">
        <v>154</v>
      </c>
    </row>
    <row r="150" spans="2:65" s="14" customFormat="1" ht="11.25">
      <c r="B150" s="154"/>
      <c r="D150" s="141" t="s">
        <v>168</v>
      </c>
      <c r="E150" s="155" t="s">
        <v>1</v>
      </c>
      <c r="F150" s="156" t="s">
        <v>173</v>
      </c>
      <c r="H150" s="157">
        <v>1069.0999999999999</v>
      </c>
      <c r="I150" s="158"/>
      <c r="L150" s="154"/>
      <c r="M150" s="159"/>
      <c r="T150" s="160"/>
      <c r="AT150" s="155" t="s">
        <v>168</v>
      </c>
      <c r="AU150" s="155" t="s">
        <v>90</v>
      </c>
      <c r="AV150" s="14" t="s">
        <v>162</v>
      </c>
      <c r="AW150" s="14" t="s">
        <v>36</v>
      </c>
      <c r="AX150" s="14" t="s">
        <v>85</v>
      </c>
      <c r="AY150" s="155" t="s">
        <v>154</v>
      </c>
    </row>
    <row r="151" spans="2:65" s="1" customFormat="1" ht="24.2" customHeight="1">
      <c r="B151" s="31"/>
      <c r="C151" s="127" t="s">
        <v>162</v>
      </c>
      <c r="D151" s="127" t="s">
        <v>157</v>
      </c>
      <c r="E151" s="128" t="s">
        <v>181</v>
      </c>
      <c r="F151" s="129" t="s">
        <v>182</v>
      </c>
      <c r="G151" s="130" t="s">
        <v>88</v>
      </c>
      <c r="H151" s="131">
        <v>118.72</v>
      </c>
      <c r="I151" s="132"/>
      <c r="J151" s="133">
        <f>ROUND(I151*H151,2)</f>
        <v>0</v>
      </c>
      <c r="K151" s="129" t="s">
        <v>161</v>
      </c>
      <c r="L151" s="31"/>
      <c r="M151" s="134" t="s">
        <v>1</v>
      </c>
      <c r="N151" s="135" t="s">
        <v>45</v>
      </c>
      <c r="P151" s="136">
        <f>O151*H151</f>
        <v>0</v>
      </c>
      <c r="Q151" s="136">
        <v>7.9210000000000003E-2</v>
      </c>
      <c r="R151" s="136">
        <f>Q151*H151</f>
        <v>9.4038111999999998</v>
      </c>
      <c r="S151" s="136">
        <v>0</v>
      </c>
      <c r="T151" s="137">
        <f>S151*H151</f>
        <v>0</v>
      </c>
      <c r="AR151" s="138" t="s">
        <v>162</v>
      </c>
      <c r="AT151" s="138" t="s">
        <v>157</v>
      </c>
      <c r="AU151" s="138" t="s">
        <v>90</v>
      </c>
      <c r="AY151" s="16" t="s">
        <v>154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85</v>
      </c>
      <c r="BK151" s="139">
        <f>ROUND(I151*H151,2)</f>
        <v>0</v>
      </c>
      <c r="BL151" s="16" t="s">
        <v>162</v>
      </c>
      <c r="BM151" s="138" t="s">
        <v>183</v>
      </c>
    </row>
    <row r="152" spans="2:65" s="12" customFormat="1" ht="11.25">
      <c r="B152" s="140"/>
      <c r="D152" s="141" t="s">
        <v>168</v>
      </c>
      <c r="E152" s="142" t="s">
        <v>1</v>
      </c>
      <c r="F152" s="143" t="s">
        <v>177</v>
      </c>
      <c r="H152" s="142" t="s">
        <v>1</v>
      </c>
      <c r="I152" s="144"/>
      <c r="L152" s="140"/>
      <c r="M152" s="145"/>
      <c r="T152" s="146"/>
      <c r="AT152" s="142" t="s">
        <v>168</v>
      </c>
      <c r="AU152" s="142" t="s">
        <v>90</v>
      </c>
      <c r="AV152" s="12" t="s">
        <v>85</v>
      </c>
      <c r="AW152" s="12" t="s">
        <v>36</v>
      </c>
      <c r="AX152" s="12" t="s">
        <v>80</v>
      </c>
      <c r="AY152" s="142" t="s">
        <v>154</v>
      </c>
    </row>
    <row r="153" spans="2:65" s="13" customFormat="1" ht="11.25">
      <c r="B153" s="147"/>
      <c r="D153" s="141" t="s">
        <v>168</v>
      </c>
      <c r="E153" s="148" t="s">
        <v>1</v>
      </c>
      <c r="F153" s="149" t="s">
        <v>184</v>
      </c>
      <c r="H153" s="150">
        <v>8.9600000000000009</v>
      </c>
      <c r="I153" s="151"/>
      <c r="L153" s="147"/>
      <c r="M153" s="152"/>
      <c r="T153" s="153"/>
      <c r="AT153" s="148" t="s">
        <v>168</v>
      </c>
      <c r="AU153" s="148" t="s">
        <v>90</v>
      </c>
      <c r="AV153" s="13" t="s">
        <v>90</v>
      </c>
      <c r="AW153" s="13" t="s">
        <v>36</v>
      </c>
      <c r="AX153" s="13" t="s">
        <v>80</v>
      </c>
      <c r="AY153" s="148" t="s">
        <v>154</v>
      </c>
    </row>
    <row r="154" spans="2:65" s="12" customFormat="1" ht="11.25">
      <c r="B154" s="140"/>
      <c r="D154" s="141" t="s">
        <v>168</v>
      </c>
      <c r="E154" s="142" t="s">
        <v>1</v>
      </c>
      <c r="F154" s="143" t="s">
        <v>179</v>
      </c>
      <c r="H154" s="142" t="s">
        <v>1</v>
      </c>
      <c r="I154" s="144"/>
      <c r="L154" s="140"/>
      <c r="M154" s="145"/>
      <c r="T154" s="146"/>
      <c r="AT154" s="142" t="s">
        <v>168</v>
      </c>
      <c r="AU154" s="142" t="s">
        <v>90</v>
      </c>
      <c r="AV154" s="12" t="s">
        <v>85</v>
      </c>
      <c r="AW154" s="12" t="s">
        <v>36</v>
      </c>
      <c r="AX154" s="12" t="s">
        <v>80</v>
      </c>
      <c r="AY154" s="142" t="s">
        <v>154</v>
      </c>
    </row>
    <row r="155" spans="2:65" s="13" customFormat="1" ht="11.25">
      <c r="B155" s="147"/>
      <c r="D155" s="141" t="s">
        <v>168</v>
      </c>
      <c r="E155" s="148" t="s">
        <v>1</v>
      </c>
      <c r="F155" s="149" t="s">
        <v>185</v>
      </c>
      <c r="H155" s="150">
        <v>109.76</v>
      </c>
      <c r="I155" s="151"/>
      <c r="L155" s="147"/>
      <c r="M155" s="152"/>
      <c r="T155" s="153"/>
      <c r="AT155" s="148" t="s">
        <v>168</v>
      </c>
      <c r="AU155" s="148" t="s">
        <v>90</v>
      </c>
      <c r="AV155" s="13" t="s">
        <v>90</v>
      </c>
      <c r="AW155" s="13" t="s">
        <v>36</v>
      </c>
      <c r="AX155" s="13" t="s">
        <v>80</v>
      </c>
      <c r="AY155" s="148" t="s">
        <v>154</v>
      </c>
    </row>
    <row r="156" spans="2:65" s="14" customFormat="1" ht="11.25">
      <c r="B156" s="154"/>
      <c r="D156" s="141" t="s">
        <v>168</v>
      </c>
      <c r="E156" s="155" t="s">
        <v>1</v>
      </c>
      <c r="F156" s="156" t="s">
        <v>173</v>
      </c>
      <c r="H156" s="157">
        <v>118.72</v>
      </c>
      <c r="I156" s="158"/>
      <c r="L156" s="154"/>
      <c r="M156" s="159"/>
      <c r="T156" s="160"/>
      <c r="AT156" s="155" t="s">
        <v>168</v>
      </c>
      <c r="AU156" s="155" t="s">
        <v>90</v>
      </c>
      <c r="AV156" s="14" t="s">
        <v>162</v>
      </c>
      <c r="AW156" s="14" t="s">
        <v>36</v>
      </c>
      <c r="AX156" s="14" t="s">
        <v>85</v>
      </c>
      <c r="AY156" s="155" t="s">
        <v>154</v>
      </c>
    </row>
    <row r="157" spans="2:65" s="11" customFormat="1" ht="22.9" customHeight="1">
      <c r="B157" s="115"/>
      <c r="D157" s="116" t="s">
        <v>79</v>
      </c>
      <c r="E157" s="125" t="s">
        <v>186</v>
      </c>
      <c r="F157" s="125" t="s">
        <v>187</v>
      </c>
      <c r="I157" s="118"/>
      <c r="J157" s="126">
        <f>BK157</f>
        <v>0</v>
      </c>
      <c r="L157" s="115"/>
      <c r="M157" s="120"/>
      <c r="P157" s="121">
        <f>SUM(P158:P185)</f>
        <v>0</v>
      </c>
      <c r="R157" s="121">
        <f>SUM(R158:R185)</f>
        <v>101.11829908201338</v>
      </c>
      <c r="T157" s="122">
        <f>SUM(T158:T185)</f>
        <v>0</v>
      </c>
      <c r="AR157" s="116" t="s">
        <v>85</v>
      </c>
      <c r="AT157" s="123" t="s">
        <v>79</v>
      </c>
      <c r="AU157" s="123" t="s">
        <v>85</v>
      </c>
      <c r="AY157" s="116" t="s">
        <v>154</v>
      </c>
      <c r="BK157" s="124">
        <f>SUM(BK158:BK185)</f>
        <v>0</v>
      </c>
    </row>
    <row r="158" spans="2:65" s="1" customFormat="1" ht="24.2" customHeight="1">
      <c r="B158" s="31"/>
      <c r="C158" s="127" t="s">
        <v>188</v>
      </c>
      <c r="D158" s="127" t="s">
        <v>157</v>
      </c>
      <c r="E158" s="128" t="s">
        <v>189</v>
      </c>
      <c r="F158" s="129" t="s">
        <v>190</v>
      </c>
      <c r="G158" s="130" t="s">
        <v>88</v>
      </c>
      <c r="H158" s="131">
        <v>2054.11</v>
      </c>
      <c r="I158" s="132"/>
      <c r="J158" s="133">
        <f>ROUND(I158*H158,2)</f>
        <v>0</v>
      </c>
      <c r="K158" s="129" t="s">
        <v>161</v>
      </c>
      <c r="L158" s="31"/>
      <c r="M158" s="134" t="s">
        <v>1</v>
      </c>
      <c r="N158" s="135" t="s">
        <v>45</v>
      </c>
      <c r="P158" s="136">
        <f>O158*H158</f>
        <v>0</v>
      </c>
      <c r="Q158" s="136">
        <v>2.63E-4</v>
      </c>
      <c r="R158" s="136">
        <f>Q158*H158</f>
        <v>0.54023093</v>
      </c>
      <c r="S158" s="136">
        <v>0</v>
      </c>
      <c r="T158" s="137">
        <f>S158*H158</f>
        <v>0</v>
      </c>
      <c r="AR158" s="138" t="s">
        <v>162</v>
      </c>
      <c r="AT158" s="138" t="s">
        <v>157</v>
      </c>
      <c r="AU158" s="138" t="s">
        <v>90</v>
      </c>
      <c r="AY158" s="16" t="s">
        <v>154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85</v>
      </c>
      <c r="BK158" s="139">
        <f>ROUND(I158*H158,2)</f>
        <v>0</v>
      </c>
      <c r="BL158" s="16" t="s">
        <v>162</v>
      </c>
      <c r="BM158" s="138" t="s">
        <v>191</v>
      </c>
    </row>
    <row r="159" spans="2:65" s="1" customFormat="1" ht="24.2" customHeight="1">
      <c r="B159" s="31"/>
      <c r="C159" s="127" t="s">
        <v>186</v>
      </c>
      <c r="D159" s="127" t="s">
        <v>157</v>
      </c>
      <c r="E159" s="128" t="s">
        <v>192</v>
      </c>
      <c r="F159" s="129" t="s">
        <v>193</v>
      </c>
      <c r="G159" s="130" t="s">
        <v>88</v>
      </c>
      <c r="H159" s="131">
        <v>2054.11</v>
      </c>
      <c r="I159" s="132"/>
      <c r="J159" s="133">
        <f>ROUND(I159*H159,2)</f>
        <v>0</v>
      </c>
      <c r="K159" s="129" t="s">
        <v>161</v>
      </c>
      <c r="L159" s="31"/>
      <c r="M159" s="134" t="s">
        <v>1</v>
      </c>
      <c r="N159" s="135" t="s">
        <v>45</v>
      </c>
      <c r="P159" s="136">
        <f>O159*H159</f>
        <v>0</v>
      </c>
      <c r="Q159" s="136">
        <v>4.3839999999999999E-3</v>
      </c>
      <c r="R159" s="136">
        <f>Q159*H159</f>
        <v>9.0052182399999996</v>
      </c>
      <c r="S159" s="136">
        <v>0</v>
      </c>
      <c r="T159" s="137">
        <f>S159*H159</f>
        <v>0</v>
      </c>
      <c r="AR159" s="138" t="s">
        <v>162</v>
      </c>
      <c r="AT159" s="138" t="s">
        <v>157</v>
      </c>
      <c r="AU159" s="138" t="s">
        <v>90</v>
      </c>
      <c r="AY159" s="16" t="s">
        <v>154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85</v>
      </c>
      <c r="BK159" s="139">
        <f>ROUND(I159*H159,2)</f>
        <v>0</v>
      </c>
      <c r="BL159" s="16" t="s">
        <v>162</v>
      </c>
      <c r="BM159" s="138" t="s">
        <v>194</v>
      </c>
    </row>
    <row r="160" spans="2:65" s="1" customFormat="1" ht="24.2" customHeight="1">
      <c r="B160" s="31"/>
      <c r="C160" s="127" t="s">
        <v>195</v>
      </c>
      <c r="D160" s="127" t="s">
        <v>157</v>
      </c>
      <c r="E160" s="128" t="s">
        <v>196</v>
      </c>
      <c r="F160" s="129" t="s">
        <v>197</v>
      </c>
      <c r="G160" s="130" t="s">
        <v>88</v>
      </c>
      <c r="H160" s="131">
        <v>2054.11</v>
      </c>
      <c r="I160" s="132"/>
      <c r="J160" s="133">
        <f>ROUND(I160*H160,2)</f>
        <v>0</v>
      </c>
      <c r="K160" s="129" t="s">
        <v>161</v>
      </c>
      <c r="L160" s="31"/>
      <c r="M160" s="134" t="s">
        <v>1</v>
      </c>
      <c r="N160" s="135" t="s">
        <v>45</v>
      </c>
      <c r="P160" s="136">
        <f>O160*H160</f>
        <v>0</v>
      </c>
      <c r="Q160" s="136">
        <v>3.0000000000000001E-3</v>
      </c>
      <c r="R160" s="136">
        <f>Q160*H160</f>
        <v>6.1623300000000008</v>
      </c>
      <c r="S160" s="136">
        <v>0</v>
      </c>
      <c r="T160" s="137">
        <f>S160*H160</f>
        <v>0</v>
      </c>
      <c r="AR160" s="138" t="s">
        <v>162</v>
      </c>
      <c r="AT160" s="138" t="s">
        <v>157</v>
      </c>
      <c r="AU160" s="138" t="s">
        <v>90</v>
      </c>
      <c r="AY160" s="16" t="s">
        <v>154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6" t="s">
        <v>85</v>
      </c>
      <c r="BK160" s="139">
        <f>ROUND(I160*H160,2)</f>
        <v>0</v>
      </c>
      <c r="BL160" s="16" t="s">
        <v>162</v>
      </c>
      <c r="BM160" s="138" t="s">
        <v>198</v>
      </c>
    </row>
    <row r="161" spans="2:65" s="13" customFormat="1" ht="11.25">
      <c r="B161" s="147"/>
      <c r="D161" s="141" t="s">
        <v>168</v>
      </c>
      <c r="E161" s="148" t="s">
        <v>1</v>
      </c>
      <c r="F161" s="149" t="s">
        <v>199</v>
      </c>
      <c r="H161" s="150">
        <v>2054.11</v>
      </c>
      <c r="I161" s="151"/>
      <c r="L161" s="147"/>
      <c r="M161" s="152"/>
      <c r="T161" s="153"/>
      <c r="AT161" s="148" t="s">
        <v>168</v>
      </c>
      <c r="AU161" s="148" t="s">
        <v>90</v>
      </c>
      <c r="AV161" s="13" t="s">
        <v>90</v>
      </c>
      <c r="AW161" s="13" t="s">
        <v>36</v>
      </c>
      <c r="AX161" s="13" t="s">
        <v>80</v>
      </c>
      <c r="AY161" s="148" t="s">
        <v>154</v>
      </c>
    </row>
    <row r="162" spans="2:65" s="14" customFormat="1" ht="11.25">
      <c r="B162" s="154"/>
      <c r="D162" s="141" t="s">
        <v>168</v>
      </c>
      <c r="E162" s="155" t="s">
        <v>87</v>
      </c>
      <c r="F162" s="156" t="s">
        <v>173</v>
      </c>
      <c r="H162" s="157">
        <v>2054.11</v>
      </c>
      <c r="I162" s="158"/>
      <c r="L162" s="154"/>
      <c r="M162" s="159"/>
      <c r="T162" s="160"/>
      <c r="AT162" s="155" t="s">
        <v>168</v>
      </c>
      <c r="AU162" s="155" t="s">
        <v>90</v>
      </c>
      <c r="AV162" s="14" t="s">
        <v>162</v>
      </c>
      <c r="AW162" s="14" t="s">
        <v>36</v>
      </c>
      <c r="AX162" s="14" t="s">
        <v>85</v>
      </c>
      <c r="AY162" s="155" t="s">
        <v>154</v>
      </c>
    </row>
    <row r="163" spans="2:65" s="1" customFormat="1" ht="24.2" customHeight="1">
      <c r="B163" s="31"/>
      <c r="C163" s="127" t="s">
        <v>200</v>
      </c>
      <c r="D163" s="127" t="s">
        <v>157</v>
      </c>
      <c r="E163" s="128" t="s">
        <v>201</v>
      </c>
      <c r="F163" s="129" t="s">
        <v>202</v>
      </c>
      <c r="G163" s="130" t="s">
        <v>88</v>
      </c>
      <c r="H163" s="131">
        <v>200</v>
      </c>
      <c r="I163" s="132"/>
      <c r="J163" s="133">
        <f>ROUND(I163*H163,2)</f>
        <v>0</v>
      </c>
      <c r="K163" s="129" t="s">
        <v>161</v>
      </c>
      <c r="L163" s="31"/>
      <c r="M163" s="134" t="s">
        <v>1</v>
      </c>
      <c r="N163" s="135" t="s">
        <v>45</v>
      </c>
      <c r="P163" s="136">
        <f>O163*H163</f>
        <v>0</v>
      </c>
      <c r="Q163" s="136">
        <v>5.7000000000000002E-3</v>
      </c>
      <c r="R163" s="136">
        <f>Q163*H163</f>
        <v>1.1400000000000001</v>
      </c>
      <c r="S163" s="136">
        <v>0</v>
      </c>
      <c r="T163" s="137">
        <f>S163*H163</f>
        <v>0</v>
      </c>
      <c r="AR163" s="138" t="s">
        <v>162</v>
      </c>
      <c r="AT163" s="138" t="s">
        <v>157</v>
      </c>
      <c r="AU163" s="138" t="s">
        <v>90</v>
      </c>
      <c r="AY163" s="16" t="s">
        <v>154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85</v>
      </c>
      <c r="BK163" s="139">
        <f>ROUND(I163*H163,2)</f>
        <v>0</v>
      </c>
      <c r="BL163" s="16" t="s">
        <v>162</v>
      </c>
      <c r="BM163" s="138" t="s">
        <v>203</v>
      </c>
    </row>
    <row r="164" spans="2:65" s="1" customFormat="1" ht="33" customHeight="1">
      <c r="B164" s="31"/>
      <c r="C164" s="127" t="s">
        <v>204</v>
      </c>
      <c r="D164" s="127" t="s">
        <v>157</v>
      </c>
      <c r="E164" s="128" t="s">
        <v>205</v>
      </c>
      <c r="F164" s="129" t="s">
        <v>206</v>
      </c>
      <c r="G164" s="130" t="s">
        <v>160</v>
      </c>
      <c r="H164" s="131">
        <v>34.692</v>
      </c>
      <c r="I164" s="132"/>
      <c r="J164" s="133">
        <f>ROUND(I164*H164,2)</f>
        <v>0</v>
      </c>
      <c r="K164" s="129" t="s">
        <v>161</v>
      </c>
      <c r="L164" s="31"/>
      <c r="M164" s="134" t="s">
        <v>1</v>
      </c>
      <c r="N164" s="135" t="s">
        <v>45</v>
      </c>
      <c r="P164" s="136">
        <f>O164*H164</f>
        <v>0</v>
      </c>
      <c r="Q164" s="136">
        <v>2.3010199999999998</v>
      </c>
      <c r="R164" s="136">
        <f>Q164*H164</f>
        <v>79.826985839999992</v>
      </c>
      <c r="S164" s="136">
        <v>0</v>
      </c>
      <c r="T164" s="137">
        <f>S164*H164</f>
        <v>0</v>
      </c>
      <c r="AR164" s="138" t="s">
        <v>162</v>
      </c>
      <c r="AT164" s="138" t="s">
        <v>157</v>
      </c>
      <c r="AU164" s="138" t="s">
        <v>90</v>
      </c>
      <c r="AY164" s="16" t="s">
        <v>154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85</v>
      </c>
      <c r="BK164" s="139">
        <f>ROUND(I164*H164,2)</f>
        <v>0</v>
      </c>
      <c r="BL164" s="16" t="s">
        <v>162</v>
      </c>
      <c r="BM164" s="138" t="s">
        <v>207</v>
      </c>
    </row>
    <row r="165" spans="2:65" s="12" customFormat="1" ht="11.25">
      <c r="B165" s="140"/>
      <c r="D165" s="141" t="s">
        <v>168</v>
      </c>
      <c r="E165" s="142" t="s">
        <v>1</v>
      </c>
      <c r="F165" s="143" t="s">
        <v>208</v>
      </c>
      <c r="H165" s="142" t="s">
        <v>1</v>
      </c>
      <c r="I165" s="144"/>
      <c r="L165" s="140"/>
      <c r="M165" s="145"/>
      <c r="T165" s="146"/>
      <c r="AT165" s="142" t="s">
        <v>168</v>
      </c>
      <c r="AU165" s="142" t="s">
        <v>90</v>
      </c>
      <c r="AV165" s="12" t="s">
        <v>85</v>
      </c>
      <c r="AW165" s="12" t="s">
        <v>36</v>
      </c>
      <c r="AX165" s="12" t="s">
        <v>80</v>
      </c>
      <c r="AY165" s="142" t="s">
        <v>154</v>
      </c>
    </row>
    <row r="166" spans="2:65" s="13" customFormat="1" ht="11.25">
      <c r="B166" s="147"/>
      <c r="D166" s="141" t="s">
        <v>168</v>
      </c>
      <c r="E166" s="148" t="s">
        <v>1</v>
      </c>
      <c r="F166" s="149" t="s">
        <v>209</v>
      </c>
      <c r="H166" s="150">
        <v>34.692</v>
      </c>
      <c r="I166" s="151"/>
      <c r="L166" s="147"/>
      <c r="M166" s="152"/>
      <c r="T166" s="153"/>
      <c r="AT166" s="148" t="s">
        <v>168</v>
      </c>
      <c r="AU166" s="148" t="s">
        <v>90</v>
      </c>
      <c r="AV166" s="13" t="s">
        <v>90</v>
      </c>
      <c r="AW166" s="13" t="s">
        <v>36</v>
      </c>
      <c r="AX166" s="13" t="s">
        <v>80</v>
      </c>
      <c r="AY166" s="148" t="s">
        <v>154</v>
      </c>
    </row>
    <row r="167" spans="2:65" s="14" customFormat="1" ht="11.25">
      <c r="B167" s="154"/>
      <c r="D167" s="141" t="s">
        <v>168</v>
      </c>
      <c r="E167" s="155" t="s">
        <v>91</v>
      </c>
      <c r="F167" s="156" t="s">
        <v>173</v>
      </c>
      <c r="H167" s="157">
        <v>34.692</v>
      </c>
      <c r="I167" s="158"/>
      <c r="L167" s="154"/>
      <c r="M167" s="159"/>
      <c r="T167" s="160"/>
      <c r="AT167" s="155" t="s">
        <v>168</v>
      </c>
      <c r="AU167" s="155" t="s">
        <v>90</v>
      </c>
      <c r="AV167" s="14" t="s">
        <v>162</v>
      </c>
      <c r="AW167" s="14" t="s">
        <v>36</v>
      </c>
      <c r="AX167" s="14" t="s">
        <v>85</v>
      </c>
      <c r="AY167" s="155" t="s">
        <v>154</v>
      </c>
    </row>
    <row r="168" spans="2:65" s="1" customFormat="1" ht="24.2" customHeight="1">
      <c r="B168" s="31"/>
      <c r="C168" s="127" t="s">
        <v>210</v>
      </c>
      <c r="D168" s="127" t="s">
        <v>157</v>
      </c>
      <c r="E168" s="128" t="s">
        <v>211</v>
      </c>
      <c r="F168" s="129" t="s">
        <v>212</v>
      </c>
      <c r="G168" s="130" t="s">
        <v>160</v>
      </c>
      <c r="H168" s="131">
        <v>34.692</v>
      </c>
      <c r="I168" s="132"/>
      <c r="J168" s="133">
        <f>ROUND(I168*H168,2)</f>
        <v>0</v>
      </c>
      <c r="K168" s="129" t="s">
        <v>161</v>
      </c>
      <c r="L168" s="31"/>
      <c r="M168" s="134" t="s">
        <v>1</v>
      </c>
      <c r="N168" s="135" t="s">
        <v>45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162</v>
      </c>
      <c r="AT168" s="138" t="s">
        <v>157</v>
      </c>
      <c r="AU168" s="138" t="s">
        <v>90</v>
      </c>
      <c r="AY168" s="16" t="s">
        <v>154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85</v>
      </c>
      <c r="BK168" s="139">
        <f>ROUND(I168*H168,2)</f>
        <v>0</v>
      </c>
      <c r="BL168" s="16" t="s">
        <v>162</v>
      </c>
      <c r="BM168" s="138" t="s">
        <v>213</v>
      </c>
    </row>
    <row r="169" spans="2:65" s="13" customFormat="1" ht="11.25">
      <c r="B169" s="147"/>
      <c r="D169" s="141" t="s">
        <v>168</v>
      </c>
      <c r="E169" s="148" t="s">
        <v>1</v>
      </c>
      <c r="F169" s="149" t="s">
        <v>91</v>
      </c>
      <c r="H169" s="150">
        <v>34.692</v>
      </c>
      <c r="I169" s="151"/>
      <c r="L169" s="147"/>
      <c r="M169" s="152"/>
      <c r="T169" s="153"/>
      <c r="AT169" s="148" t="s">
        <v>168</v>
      </c>
      <c r="AU169" s="148" t="s">
        <v>90</v>
      </c>
      <c r="AV169" s="13" t="s">
        <v>90</v>
      </c>
      <c r="AW169" s="13" t="s">
        <v>36</v>
      </c>
      <c r="AX169" s="13" t="s">
        <v>80</v>
      </c>
      <c r="AY169" s="148" t="s">
        <v>154</v>
      </c>
    </row>
    <row r="170" spans="2:65" s="14" customFormat="1" ht="11.25">
      <c r="B170" s="154"/>
      <c r="D170" s="141" t="s">
        <v>168</v>
      </c>
      <c r="E170" s="155" t="s">
        <v>1</v>
      </c>
      <c r="F170" s="156" t="s">
        <v>173</v>
      </c>
      <c r="H170" s="157">
        <v>34.692</v>
      </c>
      <c r="I170" s="158"/>
      <c r="L170" s="154"/>
      <c r="M170" s="159"/>
      <c r="T170" s="160"/>
      <c r="AT170" s="155" t="s">
        <v>168</v>
      </c>
      <c r="AU170" s="155" t="s">
        <v>90</v>
      </c>
      <c r="AV170" s="14" t="s">
        <v>162</v>
      </c>
      <c r="AW170" s="14" t="s">
        <v>36</v>
      </c>
      <c r="AX170" s="14" t="s">
        <v>85</v>
      </c>
      <c r="AY170" s="155" t="s">
        <v>154</v>
      </c>
    </row>
    <row r="171" spans="2:65" s="1" customFormat="1" ht="33" customHeight="1">
      <c r="B171" s="31"/>
      <c r="C171" s="127" t="s">
        <v>214</v>
      </c>
      <c r="D171" s="127" t="s">
        <v>157</v>
      </c>
      <c r="E171" s="128" t="s">
        <v>215</v>
      </c>
      <c r="F171" s="129" t="s">
        <v>216</v>
      </c>
      <c r="G171" s="130" t="s">
        <v>160</v>
      </c>
      <c r="H171" s="131">
        <v>34.692</v>
      </c>
      <c r="I171" s="132"/>
      <c r="J171" s="133">
        <f>ROUND(I171*H171,2)</f>
        <v>0</v>
      </c>
      <c r="K171" s="129" t="s">
        <v>161</v>
      </c>
      <c r="L171" s="31"/>
      <c r="M171" s="134" t="s">
        <v>1</v>
      </c>
      <c r="N171" s="135" t="s">
        <v>45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162</v>
      </c>
      <c r="AT171" s="138" t="s">
        <v>157</v>
      </c>
      <c r="AU171" s="138" t="s">
        <v>90</v>
      </c>
      <c r="AY171" s="16" t="s">
        <v>154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85</v>
      </c>
      <c r="BK171" s="139">
        <f>ROUND(I171*H171,2)</f>
        <v>0</v>
      </c>
      <c r="BL171" s="16" t="s">
        <v>162</v>
      </c>
      <c r="BM171" s="138" t="s">
        <v>217</v>
      </c>
    </row>
    <row r="172" spans="2:65" s="13" customFormat="1" ht="11.25">
      <c r="B172" s="147"/>
      <c r="D172" s="141" t="s">
        <v>168</v>
      </c>
      <c r="E172" s="148" t="s">
        <v>1</v>
      </c>
      <c r="F172" s="149" t="s">
        <v>91</v>
      </c>
      <c r="H172" s="150">
        <v>34.692</v>
      </c>
      <c r="I172" s="151"/>
      <c r="L172" s="147"/>
      <c r="M172" s="152"/>
      <c r="T172" s="153"/>
      <c r="AT172" s="148" t="s">
        <v>168</v>
      </c>
      <c r="AU172" s="148" t="s">
        <v>90</v>
      </c>
      <c r="AV172" s="13" t="s">
        <v>90</v>
      </c>
      <c r="AW172" s="13" t="s">
        <v>36</v>
      </c>
      <c r="AX172" s="13" t="s">
        <v>80</v>
      </c>
      <c r="AY172" s="148" t="s">
        <v>154</v>
      </c>
    </row>
    <row r="173" spans="2:65" s="14" customFormat="1" ht="11.25">
      <c r="B173" s="154"/>
      <c r="D173" s="141" t="s">
        <v>168</v>
      </c>
      <c r="E173" s="155" t="s">
        <v>1</v>
      </c>
      <c r="F173" s="156" t="s">
        <v>173</v>
      </c>
      <c r="H173" s="157">
        <v>34.692</v>
      </c>
      <c r="I173" s="158"/>
      <c r="L173" s="154"/>
      <c r="M173" s="159"/>
      <c r="T173" s="160"/>
      <c r="AT173" s="155" t="s">
        <v>168</v>
      </c>
      <c r="AU173" s="155" t="s">
        <v>90</v>
      </c>
      <c r="AV173" s="14" t="s">
        <v>162</v>
      </c>
      <c r="AW173" s="14" t="s">
        <v>36</v>
      </c>
      <c r="AX173" s="14" t="s">
        <v>85</v>
      </c>
      <c r="AY173" s="155" t="s">
        <v>154</v>
      </c>
    </row>
    <row r="174" spans="2:65" s="1" customFormat="1" ht="16.5" customHeight="1">
      <c r="B174" s="31"/>
      <c r="C174" s="127" t="s">
        <v>218</v>
      </c>
      <c r="D174" s="127" t="s">
        <v>157</v>
      </c>
      <c r="E174" s="128" t="s">
        <v>219</v>
      </c>
      <c r="F174" s="129" t="s">
        <v>220</v>
      </c>
      <c r="G174" s="130" t="s">
        <v>221</v>
      </c>
      <c r="H174" s="131">
        <v>1.8220000000000001</v>
      </c>
      <c r="I174" s="132"/>
      <c r="J174" s="133">
        <f>ROUND(I174*H174,2)</f>
        <v>0</v>
      </c>
      <c r="K174" s="129" t="s">
        <v>161</v>
      </c>
      <c r="L174" s="31"/>
      <c r="M174" s="134" t="s">
        <v>1</v>
      </c>
      <c r="N174" s="135" t="s">
        <v>45</v>
      </c>
      <c r="P174" s="136">
        <f>O174*H174</f>
        <v>0</v>
      </c>
      <c r="Q174" s="136">
        <v>1.0627727796999999</v>
      </c>
      <c r="R174" s="136">
        <f>Q174*H174</f>
        <v>1.9363720046133999</v>
      </c>
      <c r="S174" s="136">
        <v>0</v>
      </c>
      <c r="T174" s="137">
        <f>S174*H174</f>
        <v>0</v>
      </c>
      <c r="AR174" s="138" t="s">
        <v>162</v>
      </c>
      <c r="AT174" s="138" t="s">
        <v>157</v>
      </c>
      <c r="AU174" s="138" t="s">
        <v>90</v>
      </c>
      <c r="AY174" s="16" t="s">
        <v>154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85</v>
      </c>
      <c r="BK174" s="139">
        <f>ROUND(I174*H174,2)</f>
        <v>0</v>
      </c>
      <c r="BL174" s="16" t="s">
        <v>162</v>
      </c>
      <c r="BM174" s="138" t="s">
        <v>222</v>
      </c>
    </row>
    <row r="175" spans="2:65" s="12" customFormat="1" ht="11.25">
      <c r="B175" s="140"/>
      <c r="D175" s="141" t="s">
        <v>168</v>
      </c>
      <c r="E175" s="142" t="s">
        <v>1</v>
      </c>
      <c r="F175" s="143" t="s">
        <v>223</v>
      </c>
      <c r="H175" s="142" t="s">
        <v>1</v>
      </c>
      <c r="I175" s="144"/>
      <c r="L175" s="140"/>
      <c r="M175" s="145"/>
      <c r="T175" s="146"/>
      <c r="AT175" s="142" t="s">
        <v>168</v>
      </c>
      <c r="AU175" s="142" t="s">
        <v>90</v>
      </c>
      <c r="AV175" s="12" t="s">
        <v>85</v>
      </c>
      <c r="AW175" s="12" t="s">
        <v>36</v>
      </c>
      <c r="AX175" s="12" t="s">
        <v>80</v>
      </c>
      <c r="AY175" s="142" t="s">
        <v>154</v>
      </c>
    </row>
    <row r="176" spans="2:65" s="13" customFormat="1" ht="11.25">
      <c r="B176" s="147"/>
      <c r="D176" s="141" t="s">
        <v>168</v>
      </c>
      <c r="E176" s="148" t="s">
        <v>1</v>
      </c>
      <c r="F176" s="149" t="s">
        <v>224</v>
      </c>
      <c r="H176" s="150">
        <v>1.8220000000000001</v>
      </c>
      <c r="I176" s="151"/>
      <c r="L176" s="147"/>
      <c r="M176" s="152"/>
      <c r="T176" s="153"/>
      <c r="AT176" s="148" t="s">
        <v>168</v>
      </c>
      <c r="AU176" s="148" t="s">
        <v>90</v>
      </c>
      <c r="AV176" s="13" t="s">
        <v>90</v>
      </c>
      <c r="AW176" s="13" t="s">
        <v>36</v>
      </c>
      <c r="AX176" s="13" t="s">
        <v>80</v>
      </c>
      <c r="AY176" s="148" t="s">
        <v>154</v>
      </c>
    </row>
    <row r="177" spans="2:65" s="14" customFormat="1" ht="11.25">
      <c r="B177" s="154"/>
      <c r="D177" s="141" t="s">
        <v>168</v>
      </c>
      <c r="E177" s="155" t="s">
        <v>1</v>
      </c>
      <c r="F177" s="156" t="s">
        <v>173</v>
      </c>
      <c r="H177" s="157">
        <v>1.8220000000000001</v>
      </c>
      <c r="I177" s="158"/>
      <c r="L177" s="154"/>
      <c r="M177" s="159"/>
      <c r="T177" s="160"/>
      <c r="AT177" s="155" t="s">
        <v>168</v>
      </c>
      <c r="AU177" s="155" t="s">
        <v>90</v>
      </c>
      <c r="AV177" s="14" t="s">
        <v>162</v>
      </c>
      <c r="AW177" s="14" t="s">
        <v>36</v>
      </c>
      <c r="AX177" s="14" t="s">
        <v>85</v>
      </c>
      <c r="AY177" s="155" t="s">
        <v>154</v>
      </c>
    </row>
    <row r="178" spans="2:65" s="1" customFormat="1" ht="24.2" customHeight="1">
      <c r="B178" s="31"/>
      <c r="C178" s="127" t="s">
        <v>225</v>
      </c>
      <c r="D178" s="127" t="s">
        <v>157</v>
      </c>
      <c r="E178" s="128" t="s">
        <v>226</v>
      </c>
      <c r="F178" s="129" t="s">
        <v>227</v>
      </c>
      <c r="G178" s="130" t="s">
        <v>166</v>
      </c>
      <c r="H178" s="131">
        <v>162</v>
      </c>
      <c r="I178" s="132"/>
      <c r="J178" s="133">
        <f>ROUND(I178*H178,2)</f>
        <v>0</v>
      </c>
      <c r="K178" s="129" t="s">
        <v>161</v>
      </c>
      <c r="L178" s="31"/>
      <c r="M178" s="134" t="s">
        <v>1</v>
      </c>
      <c r="N178" s="135" t="s">
        <v>45</v>
      </c>
      <c r="P178" s="136">
        <f>O178*H178</f>
        <v>0</v>
      </c>
      <c r="Q178" s="136">
        <v>4.8161770000000002E-4</v>
      </c>
      <c r="R178" s="136">
        <f>Q178*H178</f>
        <v>7.8022067400000006E-2</v>
      </c>
      <c r="S178" s="136">
        <v>0</v>
      </c>
      <c r="T178" s="137">
        <f>S178*H178</f>
        <v>0</v>
      </c>
      <c r="AR178" s="138" t="s">
        <v>162</v>
      </c>
      <c r="AT178" s="138" t="s">
        <v>157</v>
      </c>
      <c r="AU178" s="138" t="s">
        <v>90</v>
      </c>
      <c r="AY178" s="16" t="s">
        <v>154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6" t="s">
        <v>85</v>
      </c>
      <c r="BK178" s="139">
        <f>ROUND(I178*H178,2)</f>
        <v>0</v>
      </c>
      <c r="BL178" s="16" t="s">
        <v>162</v>
      </c>
      <c r="BM178" s="138" t="s">
        <v>228</v>
      </c>
    </row>
    <row r="179" spans="2:65" s="12" customFormat="1" ht="11.25">
      <c r="B179" s="140"/>
      <c r="D179" s="141" t="s">
        <v>168</v>
      </c>
      <c r="E179" s="142" t="s">
        <v>1</v>
      </c>
      <c r="F179" s="143" t="s">
        <v>229</v>
      </c>
      <c r="H179" s="142" t="s">
        <v>1</v>
      </c>
      <c r="I179" s="144"/>
      <c r="L179" s="140"/>
      <c r="M179" s="145"/>
      <c r="T179" s="146"/>
      <c r="AT179" s="142" t="s">
        <v>168</v>
      </c>
      <c r="AU179" s="142" t="s">
        <v>90</v>
      </c>
      <c r="AV179" s="12" t="s">
        <v>85</v>
      </c>
      <c r="AW179" s="12" t="s">
        <v>36</v>
      </c>
      <c r="AX179" s="12" t="s">
        <v>80</v>
      </c>
      <c r="AY179" s="142" t="s">
        <v>154</v>
      </c>
    </row>
    <row r="180" spans="2:65" s="13" customFormat="1" ht="11.25">
      <c r="B180" s="147"/>
      <c r="D180" s="141" t="s">
        <v>168</v>
      </c>
      <c r="E180" s="148" t="s">
        <v>1</v>
      </c>
      <c r="F180" s="149" t="s">
        <v>172</v>
      </c>
      <c r="H180" s="150">
        <v>109</v>
      </c>
      <c r="I180" s="151"/>
      <c r="L180" s="147"/>
      <c r="M180" s="152"/>
      <c r="T180" s="153"/>
      <c r="AT180" s="148" t="s">
        <v>168</v>
      </c>
      <c r="AU180" s="148" t="s">
        <v>90</v>
      </c>
      <c r="AV180" s="13" t="s">
        <v>90</v>
      </c>
      <c r="AW180" s="13" t="s">
        <v>36</v>
      </c>
      <c r="AX180" s="13" t="s">
        <v>80</v>
      </c>
      <c r="AY180" s="148" t="s">
        <v>154</v>
      </c>
    </row>
    <row r="181" spans="2:65" s="12" customFormat="1" ht="11.25">
      <c r="B181" s="140"/>
      <c r="D181" s="141" t="s">
        <v>168</v>
      </c>
      <c r="E181" s="142" t="s">
        <v>1</v>
      </c>
      <c r="F181" s="143" t="s">
        <v>230</v>
      </c>
      <c r="H181" s="142" t="s">
        <v>1</v>
      </c>
      <c r="I181" s="144"/>
      <c r="L181" s="140"/>
      <c r="M181" s="145"/>
      <c r="T181" s="146"/>
      <c r="AT181" s="142" t="s">
        <v>168</v>
      </c>
      <c r="AU181" s="142" t="s">
        <v>90</v>
      </c>
      <c r="AV181" s="12" t="s">
        <v>85</v>
      </c>
      <c r="AW181" s="12" t="s">
        <v>36</v>
      </c>
      <c r="AX181" s="12" t="s">
        <v>80</v>
      </c>
      <c r="AY181" s="142" t="s">
        <v>154</v>
      </c>
    </row>
    <row r="182" spans="2:65" s="13" customFormat="1" ht="11.25">
      <c r="B182" s="147"/>
      <c r="D182" s="141" t="s">
        <v>168</v>
      </c>
      <c r="E182" s="148" t="s">
        <v>1</v>
      </c>
      <c r="F182" s="149" t="s">
        <v>170</v>
      </c>
      <c r="H182" s="150">
        <v>53</v>
      </c>
      <c r="I182" s="151"/>
      <c r="L182" s="147"/>
      <c r="M182" s="152"/>
      <c r="T182" s="153"/>
      <c r="AT182" s="148" t="s">
        <v>168</v>
      </c>
      <c r="AU182" s="148" t="s">
        <v>90</v>
      </c>
      <c r="AV182" s="13" t="s">
        <v>90</v>
      </c>
      <c r="AW182" s="13" t="s">
        <v>36</v>
      </c>
      <c r="AX182" s="13" t="s">
        <v>80</v>
      </c>
      <c r="AY182" s="148" t="s">
        <v>154</v>
      </c>
    </row>
    <row r="183" spans="2:65" s="14" customFormat="1" ht="11.25">
      <c r="B183" s="154"/>
      <c r="D183" s="141" t="s">
        <v>168</v>
      </c>
      <c r="E183" s="155" t="s">
        <v>1</v>
      </c>
      <c r="F183" s="156" t="s">
        <v>173</v>
      </c>
      <c r="H183" s="157">
        <v>162</v>
      </c>
      <c r="I183" s="158"/>
      <c r="L183" s="154"/>
      <c r="M183" s="159"/>
      <c r="T183" s="160"/>
      <c r="AT183" s="155" t="s">
        <v>168</v>
      </c>
      <c r="AU183" s="155" t="s">
        <v>90</v>
      </c>
      <c r="AV183" s="14" t="s">
        <v>162</v>
      </c>
      <c r="AW183" s="14" t="s">
        <v>36</v>
      </c>
      <c r="AX183" s="14" t="s">
        <v>85</v>
      </c>
      <c r="AY183" s="155" t="s">
        <v>154</v>
      </c>
    </row>
    <row r="184" spans="2:65" s="1" customFormat="1" ht="24.2" customHeight="1">
      <c r="B184" s="31"/>
      <c r="C184" s="161" t="s">
        <v>231</v>
      </c>
      <c r="D184" s="161" t="s">
        <v>232</v>
      </c>
      <c r="E184" s="162" t="s">
        <v>233</v>
      </c>
      <c r="F184" s="163" t="s">
        <v>234</v>
      </c>
      <c r="G184" s="164" t="s">
        <v>166</v>
      </c>
      <c r="H184" s="165">
        <v>53</v>
      </c>
      <c r="I184" s="166"/>
      <c r="J184" s="167">
        <f>ROUND(I184*H184,2)</f>
        <v>0</v>
      </c>
      <c r="K184" s="163" t="s">
        <v>161</v>
      </c>
      <c r="L184" s="168"/>
      <c r="M184" s="169" t="s">
        <v>1</v>
      </c>
      <c r="N184" s="170" t="s">
        <v>45</v>
      </c>
      <c r="P184" s="136">
        <f>O184*H184</f>
        <v>0</v>
      </c>
      <c r="Q184" s="136">
        <v>1.521E-2</v>
      </c>
      <c r="R184" s="136">
        <f>Q184*H184</f>
        <v>0.80613000000000001</v>
      </c>
      <c r="S184" s="136">
        <v>0</v>
      </c>
      <c r="T184" s="137">
        <f>S184*H184</f>
        <v>0</v>
      </c>
      <c r="AR184" s="138" t="s">
        <v>200</v>
      </c>
      <c r="AT184" s="138" t="s">
        <v>232</v>
      </c>
      <c r="AU184" s="138" t="s">
        <v>90</v>
      </c>
      <c r="AY184" s="16" t="s">
        <v>154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85</v>
      </c>
      <c r="BK184" s="139">
        <f>ROUND(I184*H184,2)</f>
        <v>0</v>
      </c>
      <c r="BL184" s="16" t="s">
        <v>162</v>
      </c>
      <c r="BM184" s="138" t="s">
        <v>235</v>
      </c>
    </row>
    <row r="185" spans="2:65" s="1" customFormat="1" ht="24.2" customHeight="1">
      <c r="B185" s="31"/>
      <c r="C185" s="161" t="s">
        <v>8</v>
      </c>
      <c r="D185" s="161" t="s">
        <v>232</v>
      </c>
      <c r="E185" s="162" t="s">
        <v>236</v>
      </c>
      <c r="F185" s="163" t="s">
        <v>237</v>
      </c>
      <c r="G185" s="164" t="s">
        <v>166</v>
      </c>
      <c r="H185" s="165">
        <v>109</v>
      </c>
      <c r="I185" s="166"/>
      <c r="J185" s="167">
        <f>ROUND(I185*H185,2)</f>
        <v>0</v>
      </c>
      <c r="K185" s="163" t="s">
        <v>161</v>
      </c>
      <c r="L185" s="168"/>
      <c r="M185" s="169" t="s">
        <v>1</v>
      </c>
      <c r="N185" s="170" t="s">
        <v>45</v>
      </c>
      <c r="P185" s="136">
        <f>O185*H185</f>
        <v>0</v>
      </c>
      <c r="Q185" s="136">
        <v>1.489E-2</v>
      </c>
      <c r="R185" s="136">
        <f>Q185*H185</f>
        <v>1.6230100000000001</v>
      </c>
      <c r="S185" s="136">
        <v>0</v>
      </c>
      <c r="T185" s="137">
        <f>S185*H185</f>
        <v>0</v>
      </c>
      <c r="AR185" s="138" t="s">
        <v>200</v>
      </c>
      <c r="AT185" s="138" t="s">
        <v>232</v>
      </c>
      <c r="AU185" s="138" t="s">
        <v>90</v>
      </c>
      <c r="AY185" s="16" t="s">
        <v>154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85</v>
      </c>
      <c r="BK185" s="139">
        <f>ROUND(I185*H185,2)</f>
        <v>0</v>
      </c>
      <c r="BL185" s="16" t="s">
        <v>162</v>
      </c>
      <c r="BM185" s="138" t="s">
        <v>238</v>
      </c>
    </row>
    <row r="186" spans="2:65" s="11" customFormat="1" ht="22.9" customHeight="1">
      <c r="B186" s="115"/>
      <c r="D186" s="116" t="s">
        <v>79</v>
      </c>
      <c r="E186" s="125" t="s">
        <v>204</v>
      </c>
      <c r="F186" s="125" t="s">
        <v>239</v>
      </c>
      <c r="I186" s="118"/>
      <c r="J186" s="126">
        <f>BK186</f>
        <v>0</v>
      </c>
      <c r="L186" s="115"/>
      <c r="M186" s="120"/>
      <c r="P186" s="121">
        <f>SUM(P187:P232)</f>
        <v>0</v>
      </c>
      <c r="R186" s="121">
        <f>SUM(R187:R232)</f>
        <v>0.19811819999999999</v>
      </c>
      <c r="T186" s="122">
        <f>SUM(T187:T232)</f>
        <v>291.14826200000005</v>
      </c>
      <c r="AR186" s="116" t="s">
        <v>85</v>
      </c>
      <c r="AT186" s="123" t="s">
        <v>79</v>
      </c>
      <c r="AU186" s="123" t="s">
        <v>85</v>
      </c>
      <c r="AY186" s="116" t="s">
        <v>154</v>
      </c>
      <c r="BK186" s="124">
        <f>SUM(BK187:BK232)</f>
        <v>0</v>
      </c>
    </row>
    <row r="187" spans="2:65" s="1" customFormat="1" ht="33" customHeight="1">
      <c r="B187" s="31"/>
      <c r="C187" s="127" t="s">
        <v>240</v>
      </c>
      <c r="D187" s="127" t="s">
        <v>157</v>
      </c>
      <c r="E187" s="128" t="s">
        <v>241</v>
      </c>
      <c r="F187" s="129" t="s">
        <v>242</v>
      </c>
      <c r="G187" s="130" t="s">
        <v>88</v>
      </c>
      <c r="H187" s="131">
        <v>693</v>
      </c>
      <c r="I187" s="132"/>
      <c r="J187" s="133">
        <f>ROUND(I187*H187,2)</f>
        <v>0</v>
      </c>
      <c r="K187" s="129" t="s">
        <v>161</v>
      </c>
      <c r="L187" s="31"/>
      <c r="M187" s="134" t="s">
        <v>1</v>
      </c>
      <c r="N187" s="135" t="s">
        <v>45</v>
      </c>
      <c r="P187" s="136">
        <f>O187*H187</f>
        <v>0</v>
      </c>
      <c r="Q187" s="136">
        <v>1.2999999999999999E-4</v>
      </c>
      <c r="R187" s="136">
        <f>Q187*H187</f>
        <v>9.008999999999999E-2</v>
      </c>
      <c r="S187" s="136">
        <v>0</v>
      </c>
      <c r="T187" s="137">
        <f>S187*H187</f>
        <v>0</v>
      </c>
      <c r="AR187" s="138" t="s">
        <v>162</v>
      </c>
      <c r="AT187" s="138" t="s">
        <v>157</v>
      </c>
      <c r="AU187" s="138" t="s">
        <v>90</v>
      </c>
      <c r="AY187" s="16" t="s">
        <v>154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6" t="s">
        <v>85</v>
      </c>
      <c r="BK187" s="139">
        <f>ROUND(I187*H187,2)</f>
        <v>0</v>
      </c>
      <c r="BL187" s="16" t="s">
        <v>162</v>
      </c>
      <c r="BM187" s="138" t="s">
        <v>243</v>
      </c>
    </row>
    <row r="188" spans="2:65" s="1" customFormat="1" ht="24.2" customHeight="1">
      <c r="B188" s="31"/>
      <c r="C188" s="127" t="s">
        <v>244</v>
      </c>
      <c r="D188" s="127" t="s">
        <v>157</v>
      </c>
      <c r="E188" s="128" t="s">
        <v>245</v>
      </c>
      <c r="F188" s="129" t="s">
        <v>246</v>
      </c>
      <c r="G188" s="130" t="s">
        <v>88</v>
      </c>
      <c r="H188" s="131">
        <v>868.92</v>
      </c>
      <c r="I188" s="132"/>
      <c r="J188" s="133">
        <f>ROUND(I188*H188,2)</f>
        <v>0</v>
      </c>
      <c r="K188" s="129" t="s">
        <v>161</v>
      </c>
      <c r="L188" s="31"/>
      <c r="M188" s="134" t="s">
        <v>1</v>
      </c>
      <c r="N188" s="135" t="s">
        <v>45</v>
      </c>
      <c r="P188" s="136">
        <f>O188*H188</f>
        <v>0</v>
      </c>
      <c r="Q188" s="136">
        <v>3.4999999999999997E-5</v>
      </c>
      <c r="R188" s="136">
        <f>Q188*H188</f>
        <v>3.0412199999999997E-2</v>
      </c>
      <c r="S188" s="136">
        <v>0</v>
      </c>
      <c r="T188" s="137">
        <f>S188*H188</f>
        <v>0</v>
      </c>
      <c r="AR188" s="138" t="s">
        <v>162</v>
      </c>
      <c r="AT188" s="138" t="s">
        <v>157</v>
      </c>
      <c r="AU188" s="138" t="s">
        <v>90</v>
      </c>
      <c r="AY188" s="16" t="s">
        <v>154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85</v>
      </c>
      <c r="BK188" s="139">
        <f>ROUND(I188*H188,2)</f>
        <v>0</v>
      </c>
      <c r="BL188" s="16" t="s">
        <v>162</v>
      </c>
      <c r="BM188" s="138" t="s">
        <v>247</v>
      </c>
    </row>
    <row r="189" spans="2:65" s="12" customFormat="1" ht="11.25">
      <c r="B189" s="140"/>
      <c r="D189" s="141" t="s">
        <v>168</v>
      </c>
      <c r="E189" s="142" t="s">
        <v>1</v>
      </c>
      <c r="F189" s="143" t="s">
        <v>248</v>
      </c>
      <c r="H189" s="142" t="s">
        <v>1</v>
      </c>
      <c r="I189" s="144"/>
      <c r="L189" s="140"/>
      <c r="M189" s="145"/>
      <c r="T189" s="146"/>
      <c r="AT189" s="142" t="s">
        <v>168</v>
      </c>
      <c r="AU189" s="142" t="s">
        <v>90</v>
      </c>
      <c r="AV189" s="12" t="s">
        <v>85</v>
      </c>
      <c r="AW189" s="12" t="s">
        <v>36</v>
      </c>
      <c r="AX189" s="12" t="s">
        <v>80</v>
      </c>
      <c r="AY189" s="142" t="s">
        <v>154</v>
      </c>
    </row>
    <row r="190" spans="2:65" s="13" customFormat="1" ht="11.25">
      <c r="B190" s="147"/>
      <c r="D190" s="141" t="s">
        <v>168</v>
      </c>
      <c r="E190" s="148" t="s">
        <v>1</v>
      </c>
      <c r="F190" s="149" t="s">
        <v>249</v>
      </c>
      <c r="H190" s="150">
        <v>45.17</v>
      </c>
      <c r="I190" s="151"/>
      <c r="L190" s="147"/>
      <c r="M190" s="152"/>
      <c r="T190" s="153"/>
      <c r="AT190" s="148" t="s">
        <v>168</v>
      </c>
      <c r="AU190" s="148" t="s">
        <v>90</v>
      </c>
      <c r="AV190" s="13" t="s">
        <v>90</v>
      </c>
      <c r="AW190" s="13" t="s">
        <v>36</v>
      </c>
      <c r="AX190" s="13" t="s">
        <v>80</v>
      </c>
      <c r="AY190" s="148" t="s">
        <v>154</v>
      </c>
    </row>
    <row r="191" spans="2:65" s="12" customFormat="1" ht="11.25">
      <c r="B191" s="140"/>
      <c r="D191" s="141" t="s">
        <v>168</v>
      </c>
      <c r="E191" s="142" t="s">
        <v>1</v>
      </c>
      <c r="F191" s="143" t="s">
        <v>177</v>
      </c>
      <c r="H191" s="142" t="s">
        <v>1</v>
      </c>
      <c r="I191" s="144"/>
      <c r="L191" s="140"/>
      <c r="M191" s="145"/>
      <c r="T191" s="146"/>
      <c r="AT191" s="142" t="s">
        <v>168</v>
      </c>
      <c r="AU191" s="142" t="s">
        <v>90</v>
      </c>
      <c r="AV191" s="12" t="s">
        <v>85</v>
      </c>
      <c r="AW191" s="12" t="s">
        <v>36</v>
      </c>
      <c r="AX191" s="12" t="s">
        <v>80</v>
      </c>
      <c r="AY191" s="142" t="s">
        <v>154</v>
      </c>
    </row>
    <row r="192" spans="2:65" s="13" customFormat="1" ht="11.25">
      <c r="B192" s="147"/>
      <c r="D192" s="141" t="s">
        <v>168</v>
      </c>
      <c r="E192" s="148" t="s">
        <v>1</v>
      </c>
      <c r="F192" s="149" t="s">
        <v>250</v>
      </c>
      <c r="H192" s="150">
        <v>121.02</v>
      </c>
      <c r="I192" s="151"/>
      <c r="L192" s="147"/>
      <c r="M192" s="152"/>
      <c r="T192" s="153"/>
      <c r="AT192" s="148" t="s">
        <v>168</v>
      </c>
      <c r="AU192" s="148" t="s">
        <v>90</v>
      </c>
      <c r="AV192" s="13" t="s">
        <v>90</v>
      </c>
      <c r="AW192" s="13" t="s">
        <v>36</v>
      </c>
      <c r="AX192" s="13" t="s">
        <v>80</v>
      </c>
      <c r="AY192" s="148" t="s">
        <v>154</v>
      </c>
    </row>
    <row r="193" spans="2:65" s="12" customFormat="1" ht="11.25">
      <c r="B193" s="140"/>
      <c r="D193" s="141" t="s">
        <v>168</v>
      </c>
      <c r="E193" s="142" t="s">
        <v>1</v>
      </c>
      <c r="F193" s="143" t="s">
        <v>179</v>
      </c>
      <c r="H193" s="142" t="s">
        <v>1</v>
      </c>
      <c r="I193" s="144"/>
      <c r="L193" s="140"/>
      <c r="M193" s="145"/>
      <c r="T193" s="146"/>
      <c r="AT193" s="142" t="s">
        <v>168</v>
      </c>
      <c r="AU193" s="142" t="s">
        <v>90</v>
      </c>
      <c r="AV193" s="12" t="s">
        <v>85</v>
      </c>
      <c r="AW193" s="12" t="s">
        <v>36</v>
      </c>
      <c r="AX193" s="12" t="s">
        <v>80</v>
      </c>
      <c r="AY193" s="142" t="s">
        <v>154</v>
      </c>
    </row>
    <row r="194" spans="2:65" s="13" customFormat="1" ht="11.25">
      <c r="B194" s="147"/>
      <c r="D194" s="141" t="s">
        <v>168</v>
      </c>
      <c r="E194" s="148" t="s">
        <v>1</v>
      </c>
      <c r="F194" s="149" t="s">
        <v>251</v>
      </c>
      <c r="H194" s="150">
        <v>702.73</v>
      </c>
      <c r="I194" s="151"/>
      <c r="L194" s="147"/>
      <c r="M194" s="152"/>
      <c r="T194" s="153"/>
      <c r="AT194" s="148" t="s">
        <v>168</v>
      </c>
      <c r="AU194" s="148" t="s">
        <v>90</v>
      </c>
      <c r="AV194" s="13" t="s">
        <v>90</v>
      </c>
      <c r="AW194" s="13" t="s">
        <v>36</v>
      </c>
      <c r="AX194" s="13" t="s">
        <v>80</v>
      </c>
      <c r="AY194" s="148" t="s">
        <v>154</v>
      </c>
    </row>
    <row r="195" spans="2:65" s="14" customFormat="1" ht="11.25">
      <c r="B195" s="154"/>
      <c r="D195" s="141" t="s">
        <v>168</v>
      </c>
      <c r="E195" s="155" t="s">
        <v>1</v>
      </c>
      <c r="F195" s="156" t="s">
        <v>173</v>
      </c>
      <c r="H195" s="157">
        <v>868.92</v>
      </c>
      <c r="I195" s="158"/>
      <c r="L195" s="154"/>
      <c r="M195" s="159"/>
      <c r="T195" s="160"/>
      <c r="AT195" s="155" t="s">
        <v>168</v>
      </c>
      <c r="AU195" s="155" t="s">
        <v>90</v>
      </c>
      <c r="AV195" s="14" t="s">
        <v>162</v>
      </c>
      <c r="AW195" s="14" t="s">
        <v>36</v>
      </c>
      <c r="AX195" s="14" t="s">
        <v>85</v>
      </c>
      <c r="AY195" s="155" t="s">
        <v>154</v>
      </c>
    </row>
    <row r="196" spans="2:65" s="1" customFormat="1" ht="24.2" customHeight="1">
      <c r="B196" s="31"/>
      <c r="C196" s="127" t="s">
        <v>252</v>
      </c>
      <c r="D196" s="127" t="s">
        <v>157</v>
      </c>
      <c r="E196" s="128" t="s">
        <v>253</v>
      </c>
      <c r="F196" s="129" t="s">
        <v>254</v>
      </c>
      <c r="G196" s="130" t="s">
        <v>160</v>
      </c>
      <c r="H196" s="131">
        <v>5.9130000000000003</v>
      </c>
      <c r="I196" s="132"/>
      <c r="J196" s="133">
        <f>ROUND(I196*H196,2)</f>
        <v>0</v>
      </c>
      <c r="K196" s="129" t="s">
        <v>161</v>
      </c>
      <c r="L196" s="31"/>
      <c r="M196" s="134" t="s">
        <v>1</v>
      </c>
      <c r="N196" s="135" t="s">
        <v>45</v>
      </c>
      <c r="P196" s="136">
        <f>O196*H196</f>
        <v>0</v>
      </c>
      <c r="Q196" s="136">
        <v>0</v>
      </c>
      <c r="R196" s="136">
        <f>Q196*H196</f>
        <v>0</v>
      </c>
      <c r="S196" s="136">
        <v>1.95</v>
      </c>
      <c r="T196" s="137">
        <f>S196*H196</f>
        <v>11.53035</v>
      </c>
      <c r="AR196" s="138" t="s">
        <v>162</v>
      </c>
      <c r="AT196" s="138" t="s">
        <v>157</v>
      </c>
      <c r="AU196" s="138" t="s">
        <v>90</v>
      </c>
      <c r="AY196" s="16" t="s">
        <v>154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6" t="s">
        <v>85</v>
      </c>
      <c r="BK196" s="139">
        <f>ROUND(I196*H196,2)</f>
        <v>0</v>
      </c>
      <c r="BL196" s="16" t="s">
        <v>162</v>
      </c>
      <c r="BM196" s="138" t="s">
        <v>255</v>
      </c>
    </row>
    <row r="197" spans="2:65" s="12" customFormat="1" ht="11.25">
      <c r="B197" s="140"/>
      <c r="D197" s="141" t="s">
        <v>168</v>
      </c>
      <c r="E197" s="142" t="s">
        <v>1</v>
      </c>
      <c r="F197" s="143" t="s">
        <v>256</v>
      </c>
      <c r="H197" s="142" t="s">
        <v>1</v>
      </c>
      <c r="I197" s="144"/>
      <c r="L197" s="140"/>
      <c r="M197" s="145"/>
      <c r="T197" s="146"/>
      <c r="AT197" s="142" t="s">
        <v>168</v>
      </c>
      <c r="AU197" s="142" t="s">
        <v>90</v>
      </c>
      <c r="AV197" s="12" t="s">
        <v>85</v>
      </c>
      <c r="AW197" s="12" t="s">
        <v>36</v>
      </c>
      <c r="AX197" s="12" t="s">
        <v>80</v>
      </c>
      <c r="AY197" s="142" t="s">
        <v>154</v>
      </c>
    </row>
    <row r="198" spans="2:65" s="13" customFormat="1" ht="11.25">
      <c r="B198" s="147"/>
      <c r="D198" s="141" t="s">
        <v>168</v>
      </c>
      <c r="E198" s="148" t="s">
        <v>1</v>
      </c>
      <c r="F198" s="149" t="s">
        <v>257</v>
      </c>
      <c r="H198" s="150">
        <v>5.9130000000000003</v>
      </c>
      <c r="I198" s="151"/>
      <c r="L198" s="147"/>
      <c r="M198" s="152"/>
      <c r="T198" s="153"/>
      <c r="AT198" s="148" t="s">
        <v>168</v>
      </c>
      <c r="AU198" s="148" t="s">
        <v>90</v>
      </c>
      <c r="AV198" s="13" t="s">
        <v>90</v>
      </c>
      <c r="AW198" s="13" t="s">
        <v>36</v>
      </c>
      <c r="AX198" s="13" t="s">
        <v>80</v>
      </c>
      <c r="AY198" s="148" t="s">
        <v>154</v>
      </c>
    </row>
    <row r="199" spans="2:65" s="14" customFormat="1" ht="11.25">
      <c r="B199" s="154"/>
      <c r="D199" s="141" t="s">
        <v>168</v>
      </c>
      <c r="E199" s="155" t="s">
        <v>1</v>
      </c>
      <c r="F199" s="156" t="s">
        <v>173</v>
      </c>
      <c r="H199" s="157">
        <v>5.9130000000000003</v>
      </c>
      <c r="I199" s="158"/>
      <c r="L199" s="154"/>
      <c r="M199" s="159"/>
      <c r="T199" s="160"/>
      <c r="AT199" s="155" t="s">
        <v>168</v>
      </c>
      <c r="AU199" s="155" t="s">
        <v>90</v>
      </c>
      <c r="AV199" s="14" t="s">
        <v>162</v>
      </c>
      <c r="AW199" s="14" t="s">
        <v>36</v>
      </c>
      <c r="AX199" s="14" t="s">
        <v>85</v>
      </c>
      <c r="AY199" s="155" t="s">
        <v>154</v>
      </c>
    </row>
    <row r="200" spans="2:65" s="1" customFormat="1" ht="55.5" customHeight="1">
      <c r="B200" s="31"/>
      <c r="C200" s="127" t="s">
        <v>258</v>
      </c>
      <c r="D200" s="127" t="s">
        <v>157</v>
      </c>
      <c r="E200" s="128" t="s">
        <v>259</v>
      </c>
      <c r="F200" s="129" t="s">
        <v>260</v>
      </c>
      <c r="G200" s="130" t="s">
        <v>88</v>
      </c>
      <c r="H200" s="131">
        <v>1576.08</v>
      </c>
      <c r="I200" s="132"/>
      <c r="J200" s="133">
        <f>ROUND(I200*H200,2)</f>
        <v>0</v>
      </c>
      <c r="K200" s="129" t="s">
        <v>161</v>
      </c>
      <c r="L200" s="31"/>
      <c r="M200" s="134" t="s">
        <v>1</v>
      </c>
      <c r="N200" s="135" t="s">
        <v>45</v>
      </c>
      <c r="P200" s="136">
        <f>O200*H200</f>
        <v>0</v>
      </c>
      <c r="Q200" s="136">
        <v>0</v>
      </c>
      <c r="R200" s="136">
        <f>Q200*H200</f>
        <v>0</v>
      </c>
      <c r="S200" s="136">
        <v>0.1</v>
      </c>
      <c r="T200" s="137">
        <f>S200*H200</f>
        <v>157.608</v>
      </c>
      <c r="AR200" s="138" t="s">
        <v>162</v>
      </c>
      <c r="AT200" s="138" t="s">
        <v>157</v>
      </c>
      <c r="AU200" s="138" t="s">
        <v>90</v>
      </c>
      <c r="AY200" s="16" t="s">
        <v>154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85</v>
      </c>
      <c r="BK200" s="139">
        <f>ROUND(I200*H200,2)</f>
        <v>0</v>
      </c>
      <c r="BL200" s="16" t="s">
        <v>162</v>
      </c>
      <c r="BM200" s="138" t="s">
        <v>261</v>
      </c>
    </row>
    <row r="201" spans="2:65" s="12" customFormat="1" ht="11.25">
      <c r="B201" s="140"/>
      <c r="D201" s="141" t="s">
        <v>168</v>
      </c>
      <c r="E201" s="142" t="s">
        <v>1</v>
      </c>
      <c r="F201" s="143" t="s">
        <v>262</v>
      </c>
      <c r="H201" s="142" t="s">
        <v>1</v>
      </c>
      <c r="I201" s="144"/>
      <c r="L201" s="140"/>
      <c r="M201" s="145"/>
      <c r="T201" s="146"/>
      <c r="AT201" s="142" t="s">
        <v>168</v>
      </c>
      <c r="AU201" s="142" t="s">
        <v>90</v>
      </c>
      <c r="AV201" s="12" t="s">
        <v>85</v>
      </c>
      <c r="AW201" s="12" t="s">
        <v>36</v>
      </c>
      <c r="AX201" s="12" t="s">
        <v>80</v>
      </c>
      <c r="AY201" s="142" t="s">
        <v>154</v>
      </c>
    </row>
    <row r="202" spans="2:65" s="12" customFormat="1" ht="11.25">
      <c r="B202" s="140"/>
      <c r="D202" s="141" t="s">
        <v>168</v>
      </c>
      <c r="E202" s="142" t="s">
        <v>1</v>
      </c>
      <c r="F202" s="143" t="s">
        <v>177</v>
      </c>
      <c r="H202" s="142" t="s">
        <v>1</v>
      </c>
      <c r="I202" s="144"/>
      <c r="L202" s="140"/>
      <c r="M202" s="145"/>
      <c r="T202" s="146"/>
      <c r="AT202" s="142" t="s">
        <v>168</v>
      </c>
      <c r="AU202" s="142" t="s">
        <v>90</v>
      </c>
      <c r="AV202" s="12" t="s">
        <v>85</v>
      </c>
      <c r="AW202" s="12" t="s">
        <v>36</v>
      </c>
      <c r="AX202" s="12" t="s">
        <v>80</v>
      </c>
      <c r="AY202" s="142" t="s">
        <v>154</v>
      </c>
    </row>
    <row r="203" spans="2:65" s="13" customFormat="1" ht="11.25">
      <c r="B203" s="147"/>
      <c r="D203" s="141" t="s">
        <v>168</v>
      </c>
      <c r="E203" s="148" t="s">
        <v>1</v>
      </c>
      <c r="F203" s="149" t="s">
        <v>263</v>
      </c>
      <c r="H203" s="150">
        <v>76.260000000000005</v>
      </c>
      <c r="I203" s="151"/>
      <c r="L203" s="147"/>
      <c r="M203" s="152"/>
      <c r="T203" s="153"/>
      <c r="AT203" s="148" t="s">
        <v>168</v>
      </c>
      <c r="AU203" s="148" t="s">
        <v>90</v>
      </c>
      <c r="AV203" s="13" t="s">
        <v>90</v>
      </c>
      <c r="AW203" s="13" t="s">
        <v>36</v>
      </c>
      <c r="AX203" s="13" t="s">
        <v>80</v>
      </c>
      <c r="AY203" s="148" t="s">
        <v>154</v>
      </c>
    </row>
    <row r="204" spans="2:65" s="12" customFormat="1" ht="11.25">
      <c r="B204" s="140"/>
      <c r="D204" s="141" t="s">
        <v>168</v>
      </c>
      <c r="E204" s="142" t="s">
        <v>1</v>
      </c>
      <c r="F204" s="143" t="s">
        <v>179</v>
      </c>
      <c r="H204" s="142" t="s">
        <v>1</v>
      </c>
      <c r="I204" s="144"/>
      <c r="L204" s="140"/>
      <c r="M204" s="145"/>
      <c r="T204" s="146"/>
      <c r="AT204" s="142" t="s">
        <v>168</v>
      </c>
      <c r="AU204" s="142" t="s">
        <v>90</v>
      </c>
      <c r="AV204" s="12" t="s">
        <v>85</v>
      </c>
      <c r="AW204" s="12" t="s">
        <v>36</v>
      </c>
      <c r="AX204" s="12" t="s">
        <v>80</v>
      </c>
      <c r="AY204" s="142" t="s">
        <v>154</v>
      </c>
    </row>
    <row r="205" spans="2:65" s="13" customFormat="1" ht="11.25">
      <c r="B205" s="147"/>
      <c r="D205" s="141" t="s">
        <v>168</v>
      </c>
      <c r="E205" s="148" t="s">
        <v>1</v>
      </c>
      <c r="F205" s="149" t="s">
        <v>264</v>
      </c>
      <c r="H205" s="150">
        <v>987.84</v>
      </c>
      <c r="I205" s="151"/>
      <c r="L205" s="147"/>
      <c r="M205" s="152"/>
      <c r="T205" s="153"/>
      <c r="AT205" s="148" t="s">
        <v>168</v>
      </c>
      <c r="AU205" s="148" t="s">
        <v>90</v>
      </c>
      <c r="AV205" s="13" t="s">
        <v>90</v>
      </c>
      <c r="AW205" s="13" t="s">
        <v>36</v>
      </c>
      <c r="AX205" s="13" t="s">
        <v>80</v>
      </c>
      <c r="AY205" s="148" t="s">
        <v>154</v>
      </c>
    </row>
    <row r="206" spans="2:65" s="12" customFormat="1" ht="11.25">
      <c r="B206" s="140"/>
      <c r="D206" s="141" t="s">
        <v>168</v>
      </c>
      <c r="E206" s="142" t="s">
        <v>1</v>
      </c>
      <c r="F206" s="143" t="s">
        <v>265</v>
      </c>
      <c r="H206" s="142" t="s">
        <v>1</v>
      </c>
      <c r="I206" s="144"/>
      <c r="L206" s="140"/>
      <c r="M206" s="145"/>
      <c r="T206" s="146"/>
      <c r="AT206" s="142" t="s">
        <v>168</v>
      </c>
      <c r="AU206" s="142" t="s">
        <v>90</v>
      </c>
      <c r="AV206" s="12" t="s">
        <v>85</v>
      </c>
      <c r="AW206" s="12" t="s">
        <v>36</v>
      </c>
      <c r="AX206" s="12" t="s">
        <v>80</v>
      </c>
      <c r="AY206" s="142" t="s">
        <v>154</v>
      </c>
    </row>
    <row r="207" spans="2:65" s="12" customFormat="1" ht="11.25">
      <c r="B207" s="140"/>
      <c r="D207" s="141" t="s">
        <v>168</v>
      </c>
      <c r="E207" s="142" t="s">
        <v>1</v>
      </c>
      <c r="F207" s="143" t="s">
        <v>177</v>
      </c>
      <c r="H207" s="142" t="s">
        <v>1</v>
      </c>
      <c r="I207" s="144"/>
      <c r="L207" s="140"/>
      <c r="M207" s="145"/>
      <c r="T207" s="146"/>
      <c r="AT207" s="142" t="s">
        <v>168</v>
      </c>
      <c r="AU207" s="142" t="s">
        <v>90</v>
      </c>
      <c r="AV207" s="12" t="s">
        <v>85</v>
      </c>
      <c r="AW207" s="12" t="s">
        <v>36</v>
      </c>
      <c r="AX207" s="12" t="s">
        <v>80</v>
      </c>
      <c r="AY207" s="142" t="s">
        <v>154</v>
      </c>
    </row>
    <row r="208" spans="2:65" s="13" customFormat="1" ht="11.25">
      <c r="B208" s="147"/>
      <c r="D208" s="141" t="s">
        <v>168</v>
      </c>
      <c r="E208" s="148" t="s">
        <v>1</v>
      </c>
      <c r="F208" s="149" t="s">
        <v>266</v>
      </c>
      <c r="H208" s="150">
        <v>38.64</v>
      </c>
      <c r="I208" s="151"/>
      <c r="L208" s="147"/>
      <c r="M208" s="152"/>
      <c r="T208" s="153"/>
      <c r="AT208" s="148" t="s">
        <v>168</v>
      </c>
      <c r="AU208" s="148" t="s">
        <v>90</v>
      </c>
      <c r="AV208" s="13" t="s">
        <v>90</v>
      </c>
      <c r="AW208" s="13" t="s">
        <v>36</v>
      </c>
      <c r="AX208" s="13" t="s">
        <v>80</v>
      </c>
      <c r="AY208" s="148" t="s">
        <v>154</v>
      </c>
    </row>
    <row r="209" spans="2:65" s="12" customFormat="1" ht="11.25">
      <c r="B209" s="140"/>
      <c r="D209" s="141" t="s">
        <v>168</v>
      </c>
      <c r="E209" s="142" t="s">
        <v>1</v>
      </c>
      <c r="F209" s="143" t="s">
        <v>179</v>
      </c>
      <c r="H209" s="142" t="s">
        <v>1</v>
      </c>
      <c r="I209" s="144"/>
      <c r="L209" s="140"/>
      <c r="M209" s="145"/>
      <c r="T209" s="146"/>
      <c r="AT209" s="142" t="s">
        <v>168</v>
      </c>
      <c r="AU209" s="142" t="s">
        <v>90</v>
      </c>
      <c r="AV209" s="12" t="s">
        <v>85</v>
      </c>
      <c r="AW209" s="12" t="s">
        <v>36</v>
      </c>
      <c r="AX209" s="12" t="s">
        <v>80</v>
      </c>
      <c r="AY209" s="142" t="s">
        <v>154</v>
      </c>
    </row>
    <row r="210" spans="2:65" s="13" customFormat="1" ht="11.25">
      <c r="B210" s="147"/>
      <c r="D210" s="141" t="s">
        <v>168</v>
      </c>
      <c r="E210" s="148" t="s">
        <v>1</v>
      </c>
      <c r="F210" s="149" t="s">
        <v>267</v>
      </c>
      <c r="H210" s="150">
        <v>473.34</v>
      </c>
      <c r="I210" s="151"/>
      <c r="L210" s="147"/>
      <c r="M210" s="152"/>
      <c r="T210" s="153"/>
      <c r="AT210" s="148" t="s">
        <v>168</v>
      </c>
      <c r="AU210" s="148" t="s">
        <v>90</v>
      </c>
      <c r="AV210" s="13" t="s">
        <v>90</v>
      </c>
      <c r="AW210" s="13" t="s">
        <v>36</v>
      </c>
      <c r="AX210" s="13" t="s">
        <v>80</v>
      </c>
      <c r="AY210" s="148" t="s">
        <v>154</v>
      </c>
    </row>
    <row r="211" spans="2:65" s="14" customFormat="1" ht="11.25">
      <c r="B211" s="154"/>
      <c r="D211" s="141" t="s">
        <v>168</v>
      </c>
      <c r="E211" s="155" t="s">
        <v>1</v>
      </c>
      <c r="F211" s="156" t="s">
        <v>173</v>
      </c>
      <c r="H211" s="157">
        <v>1576.08</v>
      </c>
      <c r="I211" s="158"/>
      <c r="L211" s="154"/>
      <c r="M211" s="159"/>
      <c r="T211" s="160"/>
      <c r="AT211" s="155" t="s">
        <v>168</v>
      </c>
      <c r="AU211" s="155" t="s">
        <v>90</v>
      </c>
      <c r="AV211" s="14" t="s">
        <v>162</v>
      </c>
      <c r="AW211" s="14" t="s">
        <v>36</v>
      </c>
      <c r="AX211" s="14" t="s">
        <v>85</v>
      </c>
      <c r="AY211" s="155" t="s">
        <v>154</v>
      </c>
    </row>
    <row r="212" spans="2:65" s="1" customFormat="1" ht="37.9" customHeight="1">
      <c r="B212" s="31"/>
      <c r="C212" s="127" t="s">
        <v>268</v>
      </c>
      <c r="D212" s="127" t="s">
        <v>157</v>
      </c>
      <c r="E212" s="128" t="s">
        <v>269</v>
      </c>
      <c r="F212" s="129" t="s">
        <v>270</v>
      </c>
      <c r="G212" s="130" t="s">
        <v>160</v>
      </c>
      <c r="H212" s="131">
        <v>43.445999999999998</v>
      </c>
      <c r="I212" s="132"/>
      <c r="J212" s="133">
        <f>ROUND(I212*H212,2)</f>
        <v>0</v>
      </c>
      <c r="K212" s="129" t="s">
        <v>161</v>
      </c>
      <c r="L212" s="31"/>
      <c r="M212" s="134" t="s">
        <v>1</v>
      </c>
      <c r="N212" s="135" t="s">
        <v>45</v>
      </c>
      <c r="P212" s="136">
        <f>O212*H212</f>
        <v>0</v>
      </c>
      <c r="Q212" s="136">
        <v>0</v>
      </c>
      <c r="R212" s="136">
        <f>Q212*H212</f>
        <v>0</v>
      </c>
      <c r="S212" s="136">
        <v>2.2000000000000002</v>
      </c>
      <c r="T212" s="137">
        <f>S212*H212</f>
        <v>95.58120000000001</v>
      </c>
      <c r="AR212" s="138" t="s">
        <v>162</v>
      </c>
      <c r="AT212" s="138" t="s">
        <v>157</v>
      </c>
      <c r="AU212" s="138" t="s">
        <v>90</v>
      </c>
      <c r="AY212" s="16" t="s">
        <v>154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6" t="s">
        <v>85</v>
      </c>
      <c r="BK212" s="139">
        <f>ROUND(I212*H212,2)</f>
        <v>0</v>
      </c>
      <c r="BL212" s="16" t="s">
        <v>162</v>
      </c>
      <c r="BM212" s="138" t="s">
        <v>271</v>
      </c>
    </row>
    <row r="213" spans="2:65" s="12" customFormat="1" ht="11.25">
      <c r="B213" s="140"/>
      <c r="D213" s="141" t="s">
        <v>168</v>
      </c>
      <c r="E213" s="142" t="s">
        <v>1</v>
      </c>
      <c r="F213" s="143" t="s">
        <v>248</v>
      </c>
      <c r="H213" s="142" t="s">
        <v>1</v>
      </c>
      <c r="I213" s="144"/>
      <c r="L213" s="140"/>
      <c r="M213" s="145"/>
      <c r="T213" s="146"/>
      <c r="AT213" s="142" t="s">
        <v>168</v>
      </c>
      <c r="AU213" s="142" t="s">
        <v>90</v>
      </c>
      <c r="AV213" s="12" t="s">
        <v>85</v>
      </c>
      <c r="AW213" s="12" t="s">
        <v>36</v>
      </c>
      <c r="AX213" s="12" t="s">
        <v>80</v>
      </c>
      <c r="AY213" s="142" t="s">
        <v>154</v>
      </c>
    </row>
    <row r="214" spans="2:65" s="13" customFormat="1" ht="11.25">
      <c r="B214" s="147"/>
      <c r="D214" s="141" t="s">
        <v>168</v>
      </c>
      <c r="E214" s="148" t="s">
        <v>1</v>
      </c>
      <c r="F214" s="149" t="s">
        <v>272</v>
      </c>
      <c r="H214" s="150">
        <f>4.517*0.5</f>
        <v>2.2585000000000002</v>
      </c>
      <c r="I214" s="151"/>
      <c r="L214" s="147"/>
      <c r="M214" s="152"/>
      <c r="T214" s="153"/>
      <c r="AT214" s="148" t="s">
        <v>168</v>
      </c>
      <c r="AU214" s="148" t="s">
        <v>90</v>
      </c>
      <c r="AV214" s="13" t="s">
        <v>90</v>
      </c>
      <c r="AW214" s="13" t="s">
        <v>36</v>
      </c>
      <c r="AX214" s="13" t="s">
        <v>80</v>
      </c>
      <c r="AY214" s="148" t="s">
        <v>154</v>
      </c>
    </row>
    <row r="215" spans="2:65" s="12" customFormat="1" ht="11.25">
      <c r="B215" s="140"/>
      <c r="D215" s="141" t="s">
        <v>168</v>
      </c>
      <c r="E215" s="142" t="s">
        <v>1</v>
      </c>
      <c r="F215" s="143" t="s">
        <v>177</v>
      </c>
      <c r="H215" s="142" t="s">
        <v>1</v>
      </c>
      <c r="I215" s="144"/>
      <c r="L215" s="140"/>
      <c r="M215" s="145"/>
      <c r="T215" s="146"/>
      <c r="AT215" s="142" t="s">
        <v>168</v>
      </c>
      <c r="AU215" s="142" t="s">
        <v>90</v>
      </c>
      <c r="AV215" s="12" t="s">
        <v>85</v>
      </c>
      <c r="AW215" s="12" t="s">
        <v>36</v>
      </c>
      <c r="AX215" s="12" t="s">
        <v>80</v>
      </c>
      <c r="AY215" s="142" t="s">
        <v>154</v>
      </c>
    </row>
    <row r="216" spans="2:65" s="13" customFormat="1" ht="11.25">
      <c r="B216" s="147"/>
      <c r="D216" s="141" t="s">
        <v>168</v>
      </c>
      <c r="E216" s="148" t="s">
        <v>1</v>
      </c>
      <c r="F216" s="149" t="s">
        <v>273</v>
      </c>
      <c r="H216" s="150">
        <f>12.102*0.5</f>
        <v>6.0510000000000002</v>
      </c>
      <c r="I216" s="151"/>
      <c r="L216" s="147"/>
      <c r="M216" s="152"/>
      <c r="T216" s="153"/>
      <c r="AT216" s="148" t="s">
        <v>168</v>
      </c>
      <c r="AU216" s="148" t="s">
        <v>90</v>
      </c>
      <c r="AV216" s="13" t="s">
        <v>90</v>
      </c>
      <c r="AW216" s="13" t="s">
        <v>36</v>
      </c>
      <c r="AX216" s="13" t="s">
        <v>80</v>
      </c>
      <c r="AY216" s="148" t="s">
        <v>154</v>
      </c>
    </row>
    <row r="217" spans="2:65" s="12" customFormat="1" ht="11.25">
      <c r="B217" s="140"/>
      <c r="D217" s="141" t="s">
        <v>168</v>
      </c>
      <c r="E217" s="142" t="s">
        <v>1</v>
      </c>
      <c r="F217" s="143" t="s">
        <v>179</v>
      </c>
      <c r="H217" s="142" t="s">
        <v>1</v>
      </c>
      <c r="I217" s="144"/>
      <c r="L217" s="140"/>
      <c r="M217" s="145"/>
      <c r="T217" s="146"/>
      <c r="AT217" s="142" t="s">
        <v>168</v>
      </c>
      <c r="AU217" s="142" t="s">
        <v>90</v>
      </c>
      <c r="AV217" s="12" t="s">
        <v>85</v>
      </c>
      <c r="AW217" s="12" t="s">
        <v>36</v>
      </c>
      <c r="AX217" s="12" t="s">
        <v>80</v>
      </c>
      <c r="AY217" s="142" t="s">
        <v>154</v>
      </c>
    </row>
    <row r="218" spans="2:65" s="13" customFormat="1" ht="11.25">
      <c r="B218" s="147"/>
      <c r="D218" s="141" t="s">
        <v>168</v>
      </c>
      <c r="E218" s="148" t="s">
        <v>1</v>
      </c>
      <c r="F218" s="149" t="s">
        <v>274</v>
      </c>
      <c r="H218" s="150">
        <f>70.273*0.5</f>
        <v>35.136499999999998</v>
      </c>
      <c r="I218" s="151"/>
      <c r="L218" s="147"/>
      <c r="M218" s="152"/>
      <c r="T218" s="153"/>
      <c r="AT218" s="148" t="s">
        <v>168</v>
      </c>
      <c r="AU218" s="148" t="s">
        <v>90</v>
      </c>
      <c r="AV218" s="13" t="s">
        <v>90</v>
      </c>
      <c r="AW218" s="13" t="s">
        <v>36</v>
      </c>
      <c r="AX218" s="13" t="s">
        <v>80</v>
      </c>
      <c r="AY218" s="148" t="s">
        <v>154</v>
      </c>
    </row>
    <row r="219" spans="2:65" s="14" customFormat="1" ht="11.25">
      <c r="B219" s="154"/>
      <c r="D219" s="141" t="s">
        <v>168</v>
      </c>
      <c r="E219" s="155" t="s">
        <v>1</v>
      </c>
      <c r="F219" s="156" t="s">
        <v>173</v>
      </c>
      <c r="H219" s="157">
        <v>43.445999999999998</v>
      </c>
      <c r="I219" s="158"/>
      <c r="L219" s="154"/>
      <c r="M219" s="159"/>
      <c r="T219" s="160"/>
      <c r="AT219" s="155" t="s">
        <v>168</v>
      </c>
      <c r="AU219" s="155" t="s">
        <v>90</v>
      </c>
      <c r="AV219" s="14" t="s">
        <v>162</v>
      </c>
      <c r="AW219" s="14" t="s">
        <v>36</v>
      </c>
      <c r="AX219" s="14" t="s">
        <v>85</v>
      </c>
      <c r="AY219" s="155" t="s">
        <v>154</v>
      </c>
    </row>
    <row r="220" spans="2:65" s="1" customFormat="1" ht="21.75" customHeight="1">
      <c r="B220" s="31"/>
      <c r="C220" s="127" t="s">
        <v>7</v>
      </c>
      <c r="D220" s="127" t="s">
        <v>157</v>
      </c>
      <c r="E220" s="128" t="s">
        <v>275</v>
      </c>
      <c r="F220" s="129" t="s">
        <v>276</v>
      </c>
      <c r="G220" s="130" t="s">
        <v>88</v>
      </c>
      <c r="H220" s="131">
        <v>255.31200000000001</v>
      </c>
      <c r="I220" s="132"/>
      <c r="J220" s="133">
        <f>ROUND(I220*H220,2)</f>
        <v>0</v>
      </c>
      <c r="K220" s="129" t="s">
        <v>161</v>
      </c>
      <c r="L220" s="31"/>
      <c r="M220" s="134" t="s">
        <v>1</v>
      </c>
      <c r="N220" s="135" t="s">
        <v>45</v>
      </c>
      <c r="P220" s="136">
        <f>O220*H220</f>
        <v>0</v>
      </c>
      <c r="Q220" s="136">
        <v>0</v>
      </c>
      <c r="R220" s="136">
        <f>Q220*H220</f>
        <v>0</v>
      </c>
      <c r="S220" s="136">
        <v>7.5999999999999998E-2</v>
      </c>
      <c r="T220" s="137">
        <f>S220*H220</f>
        <v>19.403711999999999</v>
      </c>
      <c r="AR220" s="138" t="s">
        <v>162</v>
      </c>
      <c r="AT220" s="138" t="s">
        <v>157</v>
      </c>
      <c r="AU220" s="138" t="s">
        <v>90</v>
      </c>
      <c r="AY220" s="16" t="s">
        <v>154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6" t="s">
        <v>85</v>
      </c>
      <c r="BK220" s="139">
        <f>ROUND(I220*H220,2)</f>
        <v>0</v>
      </c>
      <c r="BL220" s="16" t="s">
        <v>162</v>
      </c>
      <c r="BM220" s="138" t="s">
        <v>277</v>
      </c>
    </row>
    <row r="221" spans="2:65" s="12" customFormat="1" ht="11.25">
      <c r="B221" s="140"/>
      <c r="D221" s="141" t="s">
        <v>168</v>
      </c>
      <c r="E221" s="142" t="s">
        <v>1</v>
      </c>
      <c r="F221" s="143" t="s">
        <v>177</v>
      </c>
      <c r="H221" s="142" t="s">
        <v>1</v>
      </c>
      <c r="I221" s="144"/>
      <c r="L221" s="140"/>
      <c r="M221" s="145"/>
      <c r="T221" s="146"/>
      <c r="AT221" s="142" t="s">
        <v>168</v>
      </c>
      <c r="AU221" s="142" t="s">
        <v>90</v>
      </c>
      <c r="AV221" s="12" t="s">
        <v>85</v>
      </c>
      <c r="AW221" s="12" t="s">
        <v>36</v>
      </c>
      <c r="AX221" s="12" t="s">
        <v>80</v>
      </c>
      <c r="AY221" s="142" t="s">
        <v>154</v>
      </c>
    </row>
    <row r="222" spans="2:65" s="13" customFormat="1" ht="11.25">
      <c r="B222" s="147"/>
      <c r="D222" s="141" t="s">
        <v>168</v>
      </c>
      <c r="E222" s="148" t="s">
        <v>1</v>
      </c>
      <c r="F222" s="149" t="s">
        <v>278</v>
      </c>
      <c r="H222" s="150">
        <v>23.64</v>
      </c>
      <c r="I222" s="151"/>
      <c r="L222" s="147"/>
      <c r="M222" s="152"/>
      <c r="T222" s="153"/>
      <c r="AT222" s="148" t="s">
        <v>168</v>
      </c>
      <c r="AU222" s="148" t="s">
        <v>90</v>
      </c>
      <c r="AV222" s="13" t="s">
        <v>90</v>
      </c>
      <c r="AW222" s="13" t="s">
        <v>36</v>
      </c>
      <c r="AX222" s="13" t="s">
        <v>80</v>
      </c>
      <c r="AY222" s="148" t="s">
        <v>154</v>
      </c>
    </row>
    <row r="223" spans="2:65" s="12" customFormat="1" ht="11.25">
      <c r="B223" s="140"/>
      <c r="D223" s="141" t="s">
        <v>168</v>
      </c>
      <c r="E223" s="142" t="s">
        <v>1</v>
      </c>
      <c r="F223" s="143" t="s">
        <v>179</v>
      </c>
      <c r="H223" s="142" t="s">
        <v>1</v>
      </c>
      <c r="I223" s="144"/>
      <c r="L223" s="140"/>
      <c r="M223" s="145"/>
      <c r="T223" s="146"/>
      <c r="AT223" s="142" t="s">
        <v>168</v>
      </c>
      <c r="AU223" s="142" t="s">
        <v>90</v>
      </c>
      <c r="AV223" s="12" t="s">
        <v>85</v>
      </c>
      <c r="AW223" s="12" t="s">
        <v>36</v>
      </c>
      <c r="AX223" s="12" t="s">
        <v>80</v>
      </c>
      <c r="AY223" s="142" t="s">
        <v>154</v>
      </c>
    </row>
    <row r="224" spans="2:65" s="13" customFormat="1" ht="11.25">
      <c r="B224" s="147"/>
      <c r="D224" s="141" t="s">
        <v>168</v>
      </c>
      <c r="E224" s="148" t="s">
        <v>1</v>
      </c>
      <c r="F224" s="149" t="s">
        <v>279</v>
      </c>
      <c r="H224" s="150">
        <v>231.672</v>
      </c>
      <c r="I224" s="151"/>
      <c r="L224" s="147"/>
      <c r="M224" s="152"/>
      <c r="T224" s="153"/>
      <c r="AT224" s="148" t="s">
        <v>168</v>
      </c>
      <c r="AU224" s="148" t="s">
        <v>90</v>
      </c>
      <c r="AV224" s="13" t="s">
        <v>90</v>
      </c>
      <c r="AW224" s="13" t="s">
        <v>36</v>
      </c>
      <c r="AX224" s="13" t="s">
        <v>80</v>
      </c>
      <c r="AY224" s="148" t="s">
        <v>154</v>
      </c>
    </row>
    <row r="225" spans="2:65" s="14" customFormat="1" ht="11.25">
      <c r="B225" s="154"/>
      <c r="D225" s="141" t="s">
        <v>168</v>
      </c>
      <c r="E225" s="155" t="s">
        <v>1</v>
      </c>
      <c r="F225" s="156" t="s">
        <v>173</v>
      </c>
      <c r="H225" s="157">
        <v>255.31200000000001</v>
      </c>
      <c r="I225" s="158"/>
      <c r="L225" s="154"/>
      <c r="M225" s="159"/>
      <c r="T225" s="160"/>
      <c r="AT225" s="155" t="s">
        <v>168</v>
      </c>
      <c r="AU225" s="155" t="s">
        <v>90</v>
      </c>
      <c r="AV225" s="14" t="s">
        <v>162</v>
      </c>
      <c r="AW225" s="14" t="s">
        <v>36</v>
      </c>
      <c r="AX225" s="14" t="s">
        <v>85</v>
      </c>
      <c r="AY225" s="155" t="s">
        <v>154</v>
      </c>
    </row>
    <row r="226" spans="2:65" s="1" customFormat="1" ht="24.2" customHeight="1">
      <c r="B226" s="31"/>
      <c r="C226" s="127" t="s">
        <v>280</v>
      </c>
      <c r="D226" s="127" t="s">
        <v>157</v>
      </c>
      <c r="E226" s="128" t="s">
        <v>281</v>
      </c>
      <c r="F226" s="129" t="s">
        <v>282</v>
      </c>
      <c r="G226" s="130" t="s">
        <v>166</v>
      </c>
      <c r="H226" s="131">
        <v>315</v>
      </c>
      <c r="I226" s="132"/>
      <c r="J226" s="133">
        <f>ROUND(I226*H226,2)</f>
        <v>0</v>
      </c>
      <c r="K226" s="129" t="s">
        <v>161</v>
      </c>
      <c r="L226" s="31"/>
      <c r="M226" s="134" t="s">
        <v>1</v>
      </c>
      <c r="N226" s="135" t="s">
        <v>45</v>
      </c>
      <c r="P226" s="136">
        <f>O226*H226</f>
        <v>0</v>
      </c>
      <c r="Q226" s="136">
        <v>0</v>
      </c>
      <c r="R226" s="136">
        <f>Q226*H226</f>
        <v>0</v>
      </c>
      <c r="S226" s="136">
        <v>1E-3</v>
      </c>
      <c r="T226" s="137">
        <f>S226*H226</f>
        <v>0.315</v>
      </c>
      <c r="AR226" s="138" t="s">
        <v>162</v>
      </c>
      <c r="AT226" s="138" t="s">
        <v>157</v>
      </c>
      <c r="AU226" s="138" t="s">
        <v>90</v>
      </c>
      <c r="AY226" s="16" t="s">
        <v>154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6" t="s">
        <v>85</v>
      </c>
      <c r="BK226" s="139">
        <f>ROUND(I226*H226,2)</f>
        <v>0</v>
      </c>
      <c r="BL226" s="16" t="s">
        <v>162</v>
      </c>
      <c r="BM226" s="138" t="s">
        <v>283</v>
      </c>
    </row>
    <row r="227" spans="2:65" s="13" customFormat="1" ht="11.25">
      <c r="B227" s="147"/>
      <c r="D227" s="141" t="s">
        <v>168</v>
      </c>
      <c r="E227" s="148" t="s">
        <v>1</v>
      </c>
      <c r="F227" s="149" t="s">
        <v>284</v>
      </c>
      <c r="H227" s="150">
        <v>315</v>
      </c>
      <c r="I227" s="151"/>
      <c r="L227" s="147"/>
      <c r="M227" s="152"/>
      <c r="T227" s="153"/>
      <c r="AT227" s="148" t="s">
        <v>168</v>
      </c>
      <c r="AU227" s="148" t="s">
        <v>90</v>
      </c>
      <c r="AV227" s="13" t="s">
        <v>90</v>
      </c>
      <c r="AW227" s="13" t="s">
        <v>36</v>
      </c>
      <c r="AX227" s="13" t="s">
        <v>80</v>
      </c>
      <c r="AY227" s="148" t="s">
        <v>154</v>
      </c>
    </row>
    <row r="228" spans="2:65" s="14" customFormat="1" ht="11.25">
      <c r="B228" s="154"/>
      <c r="D228" s="141" t="s">
        <v>168</v>
      </c>
      <c r="E228" s="155" t="s">
        <v>1</v>
      </c>
      <c r="F228" s="156" t="s">
        <v>173</v>
      </c>
      <c r="H228" s="157">
        <v>315</v>
      </c>
      <c r="I228" s="158"/>
      <c r="L228" s="154"/>
      <c r="M228" s="159"/>
      <c r="T228" s="160"/>
      <c r="AT228" s="155" t="s">
        <v>168</v>
      </c>
      <c r="AU228" s="155" t="s">
        <v>90</v>
      </c>
      <c r="AV228" s="14" t="s">
        <v>162</v>
      </c>
      <c r="AW228" s="14" t="s">
        <v>36</v>
      </c>
      <c r="AX228" s="14" t="s">
        <v>85</v>
      </c>
      <c r="AY228" s="155" t="s">
        <v>154</v>
      </c>
    </row>
    <row r="229" spans="2:65" s="1" customFormat="1" ht="24.2" customHeight="1">
      <c r="B229" s="31"/>
      <c r="C229" s="127" t="s">
        <v>285</v>
      </c>
      <c r="D229" s="127" t="s">
        <v>157</v>
      </c>
      <c r="E229" s="128" t="s">
        <v>286</v>
      </c>
      <c r="F229" s="129" t="s">
        <v>287</v>
      </c>
      <c r="G229" s="130" t="s">
        <v>106</v>
      </c>
      <c r="H229" s="131">
        <v>4410</v>
      </c>
      <c r="I229" s="132"/>
      <c r="J229" s="133">
        <f>ROUND(I229*H229,2)</f>
        <v>0</v>
      </c>
      <c r="K229" s="129" t="s">
        <v>161</v>
      </c>
      <c r="L229" s="31"/>
      <c r="M229" s="134" t="s">
        <v>1</v>
      </c>
      <c r="N229" s="135" t="s">
        <v>45</v>
      </c>
      <c r="P229" s="136">
        <f>O229*H229</f>
        <v>0</v>
      </c>
      <c r="Q229" s="136">
        <v>1.7600000000000001E-5</v>
      </c>
      <c r="R229" s="136">
        <f>Q229*H229</f>
        <v>7.7616000000000004E-2</v>
      </c>
      <c r="S229" s="136">
        <v>1E-3</v>
      </c>
      <c r="T229" s="137">
        <f>S229*H229</f>
        <v>4.41</v>
      </c>
      <c r="AR229" s="138" t="s">
        <v>162</v>
      </c>
      <c r="AT229" s="138" t="s">
        <v>157</v>
      </c>
      <c r="AU229" s="138" t="s">
        <v>90</v>
      </c>
      <c r="AY229" s="16" t="s">
        <v>154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6" t="s">
        <v>85</v>
      </c>
      <c r="BK229" s="139">
        <f>ROUND(I229*H229,2)</f>
        <v>0</v>
      </c>
      <c r="BL229" s="16" t="s">
        <v>162</v>
      </c>
      <c r="BM229" s="138" t="s">
        <v>288</v>
      </c>
    </row>
    <row r="230" spans="2:65" s="13" customFormat="1" ht="11.25">
      <c r="B230" s="147"/>
      <c r="D230" s="141" t="s">
        <v>168</v>
      </c>
      <c r="E230" s="148" t="s">
        <v>1</v>
      </c>
      <c r="F230" s="149" t="s">
        <v>289</v>
      </c>
      <c r="H230" s="150">
        <v>4410</v>
      </c>
      <c r="I230" s="151"/>
      <c r="L230" s="147"/>
      <c r="M230" s="152"/>
      <c r="T230" s="153"/>
      <c r="AT230" s="148" t="s">
        <v>168</v>
      </c>
      <c r="AU230" s="148" t="s">
        <v>90</v>
      </c>
      <c r="AV230" s="13" t="s">
        <v>90</v>
      </c>
      <c r="AW230" s="13" t="s">
        <v>36</v>
      </c>
      <c r="AX230" s="13" t="s">
        <v>80</v>
      </c>
      <c r="AY230" s="148" t="s">
        <v>154</v>
      </c>
    </row>
    <row r="231" spans="2:65" s="14" customFormat="1" ht="11.25">
      <c r="B231" s="154"/>
      <c r="D231" s="141" t="s">
        <v>168</v>
      </c>
      <c r="E231" s="155" t="s">
        <v>1</v>
      </c>
      <c r="F231" s="156" t="s">
        <v>173</v>
      </c>
      <c r="H231" s="157">
        <v>4410</v>
      </c>
      <c r="I231" s="158"/>
      <c r="L231" s="154"/>
      <c r="M231" s="159"/>
      <c r="T231" s="160"/>
      <c r="AT231" s="155" t="s">
        <v>168</v>
      </c>
      <c r="AU231" s="155" t="s">
        <v>90</v>
      </c>
      <c r="AV231" s="14" t="s">
        <v>162</v>
      </c>
      <c r="AW231" s="14" t="s">
        <v>36</v>
      </c>
      <c r="AX231" s="14" t="s">
        <v>85</v>
      </c>
      <c r="AY231" s="155" t="s">
        <v>154</v>
      </c>
    </row>
    <row r="232" spans="2:65" s="1" customFormat="1" ht="37.9" customHeight="1">
      <c r="B232" s="31"/>
      <c r="C232" s="127" t="s">
        <v>290</v>
      </c>
      <c r="D232" s="127" t="s">
        <v>157</v>
      </c>
      <c r="E232" s="128" t="s">
        <v>291</v>
      </c>
      <c r="F232" s="129" t="s">
        <v>292</v>
      </c>
      <c r="G232" s="130" t="s">
        <v>88</v>
      </c>
      <c r="H232" s="131">
        <v>50</v>
      </c>
      <c r="I232" s="132"/>
      <c r="J232" s="133">
        <f>ROUND(I232*H232,2)</f>
        <v>0</v>
      </c>
      <c r="K232" s="129" t="s">
        <v>161</v>
      </c>
      <c r="L232" s="31"/>
      <c r="M232" s="134" t="s">
        <v>1</v>
      </c>
      <c r="N232" s="135" t="s">
        <v>45</v>
      </c>
      <c r="P232" s="136">
        <f>O232*H232</f>
        <v>0</v>
      </c>
      <c r="Q232" s="136">
        <v>0</v>
      </c>
      <c r="R232" s="136">
        <f>Q232*H232</f>
        <v>0</v>
      </c>
      <c r="S232" s="136">
        <v>4.5999999999999999E-2</v>
      </c>
      <c r="T232" s="137">
        <f>S232*H232</f>
        <v>2.2999999999999998</v>
      </c>
      <c r="AR232" s="138" t="s">
        <v>162</v>
      </c>
      <c r="AT232" s="138" t="s">
        <v>157</v>
      </c>
      <c r="AU232" s="138" t="s">
        <v>90</v>
      </c>
      <c r="AY232" s="16" t="s">
        <v>154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6" t="s">
        <v>85</v>
      </c>
      <c r="BK232" s="139">
        <f>ROUND(I232*H232,2)</f>
        <v>0</v>
      </c>
      <c r="BL232" s="16" t="s">
        <v>162</v>
      </c>
      <c r="BM232" s="138" t="s">
        <v>293</v>
      </c>
    </row>
    <row r="233" spans="2:65" s="11" customFormat="1" ht="22.9" customHeight="1">
      <c r="B233" s="115"/>
      <c r="D233" s="116" t="s">
        <v>79</v>
      </c>
      <c r="E233" s="125" t="s">
        <v>294</v>
      </c>
      <c r="F233" s="125" t="s">
        <v>295</v>
      </c>
      <c r="I233" s="118"/>
      <c r="J233" s="126">
        <f>BK233</f>
        <v>0</v>
      </c>
      <c r="L233" s="115"/>
      <c r="M233" s="120"/>
      <c r="P233" s="121">
        <f>SUM(P234:P238)</f>
        <v>0</v>
      </c>
      <c r="R233" s="121">
        <f>SUM(R234:R238)</f>
        <v>0</v>
      </c>
      <c r="T233" s="122">
        <f>SUM(T234:T238)</f>
        <v>0</v>
      </c>
      <c r="AR233" s="116" t="s">
        <v>85</v>
      </c>
      <c r="AT233" s="123" t="s">
        <v>79</v>
      </c>
      <c r="AU233" s="123" t="s">
        <v>85</v>
      </c>
      <c r="AY233" s="116" t="s">
        <v>154</v>
      </c>
      <c r="BK233" s="124">
        <f>SUM(BK234:BK238)</f>
        <v>0</v>
      </c>
    </row>
    <row r="234" spans="2:65" s="1" customFormat="1" ht="24.2" customHeight="1">
      <c r="B234" s="31"/>
      <c r="C234" s="127" t="s">
        <v>296</v>
      </c>
      <c r="D234" s="127" t="s">
        <v>157</v>
      </c>
      <c r="E234" s="128" t="s">
        <v>297</v>
      </c>
      <c r="F234" s="129" t="s">
        <v>298</v>
      </c>
      <c r="G234" s="130" t="s">
        <v>221</v>
      </c>
      <c r="H234" s="131">
        <v>218.46899999999999</v>
      </c>
      <c r="I234" s="132"/>
      <c r="J234" s="133">
        <f>ROUND(I234*H234,2)</f>
        <v>0</v>
      </c>
      <c r="K234" s="129" t="s">
        <v>161</v>
      </c>
      <c r="L234" s="31"/>
      <c r="M234" s="134" t="s">
        <v>1</v>
      </c>
      <c r="N234" s="135" t="s">
        <v>45</v>
      </c>
      <c r="P234" s="136">
        <f>O234*H234</f>
        <v>0</v>
      </c>
      <c r="Q234" s="136">
        <v>0</v>
      </c>
      <c r="R234" s="136">
        <f>Q234*H234</f>
        <v>0</v>
      </c>
      <c r="S234" s="136">
        <v>0</v>
      </c>
      <c r="T234" s="137">
        <f>S234*H234</f>
        <v>0</v>
      </c>
      <c r="AR234" s="138" t="s">
        <v>162</v>
      </c>
      <c r="AT234" s="138" t="s">
        <v>157</v>
      </c>
      <c r="AU234" s="138" t="s">
        <v>90</v>
      </c>
      <c r="AY234" s="16" t="s">
        <v>154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6" t="s">
        <v>85</v>
      </c>
      <c r="BK234" s="139">
        <f>ROUND(I234*H234,2)</f>
        <v>0</v>
      </c>
      <c r="BL234" s="16" t="s">
        <v>162</v>
      </c>
      <c r="BM234" s="138" t="s">
        <v>299</v>
      </c>
    </row>
    <row r="235" spans="2:65" s="1" customFormat="1" ht="24.2" customHeight="1">
      <c r="B235" s="31"/>
      <c r="C235" s="127" t="s">
        <v>300</v>
      </c>
      <c r="D235" s="127" t="s">
        <v>157</v>
      </c>
      <c r="E235" s="128" t="s">
        <v>301</v>
      </c>
      <c r="F235" s="129" t="s">
        <v>302</v>
      </c>
      <c r="G235" s="130" t="s">
        <v>221</v>
      </c>
      <c r="H235" s="131">
        <v>218.46899999999999</v>
      </c>
      <c r="I235" s="132"/>
      <c r="J235" s="133">
        <f>ROUND(I235*H235,2)</f>
        <v>0</v>
      </c>
      <c r="K235" s="129" t="s">
        <v>161</v>
      </c>
      <c r="L235" s="31"/>
      <c r="M235" s="134" t="s">
        <v>1</v>
      </c>
      <c r="N235" s="135" t="s">
        <v>45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162</v>
      </c>
      <c r="AT235" s="138" t="s">
        <v>157</v>
      </c>
      <c r="AU235" s="138" t="s">
        <v>90</v>
      </c>
      <c r="AY235" s="16" t="s">
        <v>154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6" t="s">
        <v>85</v>
      </c>
      <c r="BK235" s="139">
        <f>ROUND(I235*H235,2)</f>
        <v>0</v>
      </c>
      <c r="BL235" s="16" t="s">
        <v>162</v>
      </c>
      <c r="BM235" s="138" t="s">
        <v>303</v>
      </c>
    </row>
    <row r="236" spans="2:65" s="1" customFormat="1" ht="24.2" customHeight="1">
      <c r="B236" s="31"/>
      <c r="C236" s="127" t="s">
        <v>304</v>
      </c>
      <c r="D236" s="127" t="s">
        <v>157</v>
      </c>
      <c r="E236" s="128" t="s">
        <v>305</v>
      </c>
      <c r="F236" s="129" t="s">
        <v>306</v>
      </c>
      <c r="G236" s="130" t="s">
        <v>221</v>
      </c>
      <c r="H236" s="131">
        <v>3713.973</v>
      </c>
      <c r="I236" s="132"/>
      <c r="J236" s="133">
        <f>ROUND(I236*H236,2)</f>
        <v>0</v>
      </c>
      <c r="K236" s="129" t="s">
        <v>161</v>
      </c>
      <c r="L236" s="31"/>
      <c r="M236" s="134" t="s">
        <v>1</v>
      </c>
      <c r="N236" s="135" t="s">
        <v>45</v>
      </c>
      <c r="P236" s="136">
        <f>O236*H236</f>
        <v>0</v>
      </c>
      <c r="Q236" s="136">
        <v>0</v>
      </c>
      <c r="R236" s="136">
        <f>Q236*H236</f>
        <v>0</v>
      </c>
      <c r="S236" s="136">
        <v>0</v>
      </c>
      <c r="T236" s="137">
        <f>S236*H236</f>
        <v>0</v>
      </c>
      <c r="AR236" s="138" t="s">
        <v>162</v>
      </c>
      <c r="AT236" s="138" t="s">
        <v>157</v>
      </c>
      <c r="AU236" s="138" t="s">
        <v>90</v>
      </c>
      <c r="AY236" s="16" t="s">
        <v>154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6" t="s">
        <v>85</v>
      </c>
      <c r="BK236" s="139">
        <f>ROUND(I236*H236,2)</f>
        <v>0</v>
      </c>
      <c r="BL236" s="16" t="s">
        <v>162</v>
      </c>
      <c r="BM236" s="138" t="s">
        <v>307</v>
      </c>
    </row>
    <row r="237" spans="2:65" s="13" customFormat="1" ht="11.25">
      <c r="B237" s="147"/>
      <c r="D237" s="141" t="s">
        <v>168</v>
      </c>
      <c r="F237" s="149" t="s">
        <v>880</v>
      </c>
      <c r="H237" s="150">
        <v>3713.973</v>
      </c>
      <c r="I237" s="151"/>
      <c r="L237" s="147"/>
      <c r="M237" s="152"/>
      <c r="T237" s="153"/>
      <c r="AT237" s="148" t="s">
        <v>168</v>
      </c>
      <c r="AU237" s="148" t="s">
        <v>90</v>
      </c>
      <c r="AV237" s="13" t="s">
        <v>90</v>
      </c>
      <c r="AW237" s="13" t="s">
        <v>4</v>
      </c>
      <c r="AX237" s="13" t="s">
        <v>85</v>
      </c>
      <c r="AY237" s="148" t="s">
        <v>154</v>
      </c>
    </row>
    <row r="238" spans="2:65" s="1" customFormat="1" ht="33" customHeight="1">
      <c r="B238" s="31"/>
      <c r="C238" s="127" t="s">
        <v>308</v>
      </c>
      <c r="D238" s="127" t="s">
        <v>157</v>
      </c>
      <c r="E238" s="128" t="s">
        <v>309</v>
      </c>
      <c r="F238" s="129" t="s">
        <v>310</v>
      </c>
      <c r="G238" s="130" t="s">
        <v>221</v>
      </c>
      <c r="H238" s="131">
        <v>218.46899999999999</v>
      </c>
      <c r="I238" s="132"/>
      <c r="J238" s="133">
        <f>ROUND(I238*H238,2)</f>
        <v>0</v>
      </c>
      <c r="K238" s="129" t="s">
        <v>161</v>
      </c>
      <c r="L238" s="31"/>
      <c r="M238" s="134" t="s">
        <v>1</v>
      </c>
      <c r="N238" s="135" t="s">
        <v>45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162</v>
      </c>
      <c r="AT238" s="138" t="s">
        <v>157</v>
      </c>
      <c r="AU238" s="138" t="s">
        <v>90</v>
      </c>
      <c r="AY238" s="16" t="s">
        <v>154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6" t="s">
        <v>85</v>
      </c>
      <c r="BK238" s="139">
        <f>ROUND(I238*H238,2)</f>
        <v>0</v>
      </c>
      <c r="BL238" s="16" t="s">
        <v>162</v>
      </c>
      <c r="BM238" s="138" t="s">
        <v>311</v>
      </c>
    </row>
    <row r="239" spans="2:65" s="11" customFormat="1" ht="22.9" customHeight="1">
      <c r="B239" s="115"/>
      <c r="D239" s="116" t="s">
        <v>79</v>
      </c>
      <c r="E239" s="125" t="s">
        <v>312</v>
      </c>
      <c r="F239" s="125" t="s">
        <v>313</v>
      </c>
      <c r="I239" s="118"/>
      <c r="J239" s="126">
        <f>BK239</f>
        <v>0</v>
      </c>
      <c r="L239" s="115"/>
      <c r="M239" s="120"/>
      <c r="P239" s="121">
        <f>P240</f>
        <v>0</v>
      </c>
      <c r="R239" s="121">
        <f>R240</f>
        <v>0</v>
      </c>
      <c r="T239" s="122">
        <f>T240</f>
        <v>0</v>
      </c>
      <c r="AR239" s="116" t="s">
        <v>85</v>
      </c>
      <c r="AT239" s="123" t="s">
        <v>79</v>
      </c>
      <c r="AU239" s="123" t="s">
        <v>85</v>
      </c>
      <c r="AY239" s="116" t="s">
        <v>154</v>
      </c>
      <c r="BK239" s="124">
        <f>BK240</f>
        <v>0</v>
      </c>
    </row>
    <row r="240" spans="2:65" s="1" customFormat="1" ht="21.75" customHeight="1">
      <c r="B240" s="31"/>
      <c r="C240" s="127" t="s">
        <v>314</v>
      </c>
      <c r="D240" s="127" t="s">
        <v>157</v>
      </c>
      <c r="E240" s="128" t="s">
        <v>315</v>
      </c>
      <c r="F240" s="129" t="s">
        <v>316</v>
      </c>
      <c r="G240" s="130" t="s">
        <v>221</v>
      </c>
      <c r="H240" s="131">
        <v>218.44800000000001</v>
      </c>
      <c r="I240" s="132"/>
      <c r="J240" s="133">
        <f>ROUND(I240*H240,2)</f>
        <v>0</v>
      </c>
      <c r="K240" s="129" t="s">
        <v>161</v>
      </c>
      <c r="L240" s="31"/>
      <c r="M240" s="134" t="s">
        <v>1</v>
      </c>
      <c r="N240" s="135" t="s">
        <v>45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162</v>
      </c>
      <c r="AT240" s="138" t="s">
        <v>157</v>
      </c>
      <c r="AU240" s="138" t="s">
        <v>90</v>
      </c>
      <c r="AY240" s="16" t="s">
        <v>154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6" t="s">
        <v>85</v>
      </c>
      <c r="BK240" s="139">
        <f>ROUND(I240*H240,2)</f>
        <v>0</v>
      </c>
      <c r="BL240" s="16" t="s">
        <v>162</v>
      </c>
      <c r="BM240" s="138" t="s">
        <v>317</v>
      </c>
    </row>
    <row r="241" spans="2:65" s="11" customFormat="1" ht="25.9" customHeight="1">
      <c r="B241" s="115"/>
      <c r="D241" s="116" t="s">
        <v>79</v>
      </c>
      <c r="E241" s="117" t="s">
        <v>318</v>
      </c>
      <c r="F241" s="117" t="s">
        <v>319</v>
      </c>
      <c r="I241" s="118"/>
      <c r="J241" s="119">
        <f>BK241</f>
        <v>0</v>
      </c>
      <c r="L241" s="115"/>
      <c r="M241" s="120"/>
      <c r="P241" s="121">
        <f>P242+P258+P275+P343+P398+P404+P422+P435+P441+P515+P524+P566+P579</f>
        <v>0</v>
      </c>
      <c r="R241" s="121">
        <f>R242+R258+R275+R343+R398+R404+R422+R435+R441+R515+R524+R566+R579</f>
        <v>68.068726874799992</v>
      </c>
      <c r="T241" s="122">
        <f>T242+T258+T275+T343+T398+T404+T422+T435+T441+T515+T524+T566+T579</f>
        <v>21.739190999999998</v>
      </c>
      <c r="AR241" s="116" t="s">
        <v>90</v>
      </c>
      <c r="AT241" s="123" t="s">
        <v>79</v>
      </c>
      <c r="AU241" s="123" t="s">
        <v>80</v>
      </c>
      <c r="AY241" s="116" t="s">
        <v>154</v>
      </c>
      <c r="BK241" s="124">
        <f>BK242+BK258+BK275+BK343+BK398+BK404+BK422+BK435+BK441+BK515+BK524+BK566+BK579</f>
        <v>0</v>
      </c>
    </row>
    <row r="242" spans="2:65" s="11" customFormat="1" ht="22.9" customHeight="1">
      <c r="B242" s="115"/>
      <c r="D242" s="116" t="s">
        <v>79</v>
      </c>
      <c r="E242" s="125" t="s">
        <v>320</v>
      </c>
      <c r="F242" s="125" t="s">
        <v>321</v>
      </c>
      <c r="I242" s="118"/>
      <c r="J242" s="126">
        <f>BK242</f>
        <v>0</v>
      </c>
      <c r="L242" s="115"/>
      <c r="M242" s="120"/>
      <c r="P242" s="121">
        <f>SUM(P243:P257)</f>
        <v>0</v>
      </c>
      <c r="R242" s="121">
        <f>SUM(R243:R257)</f>
        <v>0.74737869999999995</v>
      </c>
      <c r="T242" s="122">
        <f>SUM(T243:T257)</f>
        <v>0</v>
      </c>
      <c r="AR242" s="116" t="s">
        <v>90</v>
      </c>
      <c r="AT242" s="123" t="s">
        <v>79</v>
      </c>
      <c r="AU242" s="123" t="s">
        <v>85</v>
      </c>
      <c r="AY242" s="116" t="s">
        <v>154</v>
      </c>
      <c r="BK242" s="124">
        <f>SUM(BK243:BK257)</f>
        <v>0</v>
      </c>
    </row>
    <row r="243" spans="2:65" s="1" customFormat="1" ht="16.5" customHeight="1">
      <c r="B243" s="31"/>
      <c r="C243" s="127" t="s">
        <v>322</v>
      </c>
      <c r="D243" s="127" t="s">
        <v>157</v>
      </c>
      <c r="E243" s="128" t="s">
        <v>323</v>
      </c>
      <c r="F243" s="129" t="s">
        <v>324</v>
      </c>
      <c r="G243" s="130" t="s">
        <v>106</v>
      </c>
      <c r="H243" s="131">
        <v>157.5</v>
      </c>
      <c r="I243" s="132"/>
      <c r="J243" s="133">
        <f>ROUND(I243*H243,2)</f>
        <v>0</v>
      </c>
      <c r="K243" s="129" t="s">
        <v>161</v>
      </c>
      <c r="L243" s="31"/>
      <c r="M243" s="134" t="s">
        <v>1</v>
      </c>
      <c r="N243" s="135" t="s">
        <v>45</v>
      </c>
      <c r="P243" s="136">
        <f>O243*H243</f>
        <v>0</v>
      </c>
      <c r="Q243" s="136">
        <v>2.0098999999999998E-3</v>
      </c>
      <c r="R243" s="136">
        <f>Q243*H243</f>
        <v>0.31655924999999996</v>
      </c>
      <c r="S243" s="136">
        <v>0</v>
      </c>
      <c r="T243" s="137">
        <f>S243*H243</f>
        <v>0</v>
      </c>
      <c r="AR243" s="138" t="s">
        <v>240</v>
      </c>
      <c r="AT243" s="138" t="s">
        <v>157</v>
      </c>
      <c r="AU243" s="138" t="s">
        <v>90</v>
      </c>
      <c r="AY243" s="16" t="s">
        <v>154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6" t="s">
        <v>85</v>
      </c>
      <c r="BK243" s="139">
        <f>ROUND(I243*H243,2)</f>
        <v>0</v>
      </c>
      <c r="BL243" s="16" t="s">
        <v>240</v>
      </c>
      <c r="BM243" s="138" t="s">
        <v>325</v>
      </c>
    </row>
    <row r="244" spans="2:65" s="13" customFormat="1" ht="11.25">
      <c r="B244" s="147"/>
      <c r="D244" s="141" t="s">
        <v>168</v>
      </c>
      <c r="E244" s="148" t="s">
        <v>1</v>
      </c>
      <c r="F244" s="149" t="s">
        <v>326</v>
      </c>
      <c r="H244" s="150">
        <v>157.5</v>
      </c>
      <c r="I244" s="151"/>
      <c r="L244" s="147"/>
      <c r="M244" s="152"/>
      <c r="T244" s="153"/>
      <c r="AT244" s="148" t="s">
        <v>168</v>
      </c>
      <c r="AU244" s="148" t="s">
        <v>90</v>
      </c>
      <c r="AV244" s="13" t="s">
        <v>90</v>
      </c>
      <c r="AW244" s="13" t="s">
        <v>36</v>
      </c>
      <c r="AX244" s="13" t="s">
        <v>80</v>
      </c>
      <c r="AY244" s="148" t="s">
        <v>154</v>
      </c>
    </row>
    <row r="245" spans="2:65" s="14" customFormat="1" ht="11.25">
      <c r="B245" s="154"/>
      <c r="D245" s="141" t="s">
        <v>168</v>
      </c>
      <c r="E245" s="155" t="s">
        <v>1</v>
      </c>
      <c r="F245" s="156" t="s">
        <v>173</v>
      </c>
      <c r="H245" s="157">
        <v>157.5</v>
      </c>
      <c r="I245" s="158"/>
      <c r="L245" s="154"/>
      <c r="M245" s="159"/>
      <c r="T245" s="160"/>
      <c r="AT245" s="155" t="s">
        <v>168</v>
      </c>
      <c r="AU245" s="155" t="s">
        <v>90</v>
      </c>
      <c r="AV245" s="14" t="s">
        <v>162</v>
      </c>
      <c r="AW245" s="14" t="s">
        <v>36</v>
      </c>
      <c r="AX245" s="14" t="s">
        <v>85</v>
      </c>
      <c r="AY245" s="155" t="s">
        <v>154</v>
      </c>
    </row>
    <row r="246" spans="2:65" s="1" customFormat="1" ht="16.5" customHeight="1">
      <c r="B246" s="31"/>
      <c r="C246" s="127" t="s">
        <v>327</v>
      </c>
      <c r="D246" s="127" t="s">
        <v>157</v>
      </c>
      <c r="E246" s="128" t="s">
        <v>328</v>
      </c>
      <c r="F246" s="129" t="s">
        <v>329</v>
      </c>
      <c r="G246" s="130" t="s">
        <v>106</v>
      </c>
      <c r="H246" s="131">
        <v>321.3</v>
      </c>
      <c r="I246" s="132"/>
      <c r="J246" s="133">
        <f>ROUND(I246*H246,2)</f>
        <v>0</v>
      </c>
      <c r="K246" s="129" t="s">
        <v>161</v>
      </c>
      <c r="L246" s="31"/>
      <c r="M246" s="134" t="s">
        <v>1</v>
      </c>
      <c r="N246" s="135" t="s">
        <v>45</v>
      </c>
      <c r="P246" s="136">
        <f>O246*H246</f>
        <v>0</v>
      </c>
      <c r="Q246" s="136">
        <v>4.7649999999999998E-4</v>
      </c>
      <c r="R246" s="136">
        <f>Q246*H246</f>
        <v>0.15309945</v>
      </c>
      <c r="S246" s="136">
        <v>0</v>
      </c>
      <c r="T246" s="137">
        <f>S246*H246</f>
        <v>0</v>
      </c>
      <c r="AR246" s="138" t="s">
        <v>240</v>
      </c>
      <c r="AT246" s="138" t="s">
        <v>157</v>
      </c>
      <c r="AU246" s="138" t="s">
        <v>90</v>
      </c>
      <c r="AY246" s="16" t="s">
        <v>154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6" t="s">
        <v>85</v>
      </c>
      <c r="BK246" s="139">
        <f>ROUND(I246*H246,2)</f>
        <v>0</v>
      </c>
      <c r="BL246" s="16" t="s">
        <v>240</v>
      </c>
      <c r="BM246" s="138" t="s">
        <v>330</v>
      </c>
    </row>
    <row r="247" spans="2:65" s="13" customFormat="1" ht="11.25">
      <c r="B247" s="147"/>
      <c r="D247" s="141" t="s">
        <v>168</v>
      </c>
      <c r="E247" s="148" t="s">
        <v>1</v>
      </c>
      <c r="F247" s="149" t="s">
        <v>331</v>
      </c>
      <c r="H247" s="150">
        <v>321.3</v>
      </c>
      <c r="I247" s="151"/>
      <c r="L247" s="147"/>
      <c r="M247" s="152"/>
      <c r="T247" s="153"/>
      <c r="AT247" s="148" t="s">
        <v>168</v>
      </c>
      <c r="AU247" s="148" t="s">
        <v>90</v>
      </c>
      <c r="AV247" s="13" t="s">
        <v>90</v>
      </c>
      <c r="AW247" s="13" t="s">
        <v>36</v>
      </c>
      <c r="AX247" s="13" t="s">
        <v>80</v>
      </c>
      <c r="AY247" s="148" t="s">
        <v>154</v>
      </c>
    </row>
    <row r="248" spans="2:65" s="14" customFormat="1" ht="11.25">
      <c r="B248" s="154"/>
      <c r="D248" s="141" t="s">
        <v>168</v>
      </c>
      <c r="E248" s="155" t="s">
        <v>1</v>
      </c>
      <c r="F248" s="156" t="s">
        <v>173</v>
      </c>
      <c r="H248" s="157">
        <v>321.3</v>
      </c>
      <c r="I248" s="158"/>
      <c r="L248" s="154"/>
      <c r="M248" s="159"/>
      <c r="T248" s="160"/>
      <c r="AT248" s="155" t="s">
        <v>168</v>
      </c>
      <c r="AU248" s="155" t="s">
        <v>90</v>
      </c>
      <c r="AV248" s="14" t="s">
        <v>162</v>
      </c>
      <c r="AW248" s="14" t="s">
        <v>36</v>
      </c>
      <c r="AX248" s="14" t="s">
        <v>85</v>
      </c>
      <c r="AY248" s="155" t="s">
        <v>154</v>
      </c>
    </row>
    <row r="249" spans="2:65" s="1" customFormat="1" ht="24.2" customHeight="1">
      <c r="B249" s="31"/>
      <c r="C249" s="127" t="s">
        <v>332</v>
      </c>
      <c r="D249" s="127" t="s">
        <v>157</v>
      </c>
      <c r="E249" s="128" t="s">
        <v>333</v>
      </c>
      <c r="F249" s="129" t="s">
        <v>334</v>
      </c>
      <c r="G249" s="130" t="s">
        <v>166</v>
      </c>
      <c r="H249" s="131">
        <v>53</v>
      </c>
      <c r="I249" s="132"/>
      <c r="J249" s="133">
        <f>ROUND(I249*H249,2)</f>
        <v>0</v>
      </c>
      <c r="K249" s="129" t="s">
        <v>1</v>
      </c>
      <c r="L249" s="31"/>
      <c r="M249" s="134" t="s">
        <v>1</v>
      </c>
      <c r="N249" s="135" t="s">
        <v>45</v>
      </c>
      <c r="P249" s="136">
        <f>O249*H249</f>
        <v>0</v>
      </c>
      <c r="Q249" s="136">
        <v>5.2399999999999999E-3</v>
      </c>
      <c r="R249" s="136">
        <f>Q249*H249</f>
        <v>0.27771999999999997</v>
      </c>
      <c r="S249" s="136">
        <v>0</v>
      </c>
      <c r="T249" s="137">
        <f>S249*H249</f>
        <v>0</v>
      </c>
      <c r="AR249" s="138" t="s">
        <v>240</v>
      </c>
      <c r="AT249" s="138" t="s">
        <v>157</v>
      </c>
      <c r="AU249" s="138" t="s">
        <v>90</v>
      </c>
      <c r="AY249" s="16" t="s">
        <v>154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6" t="s">
        <v>85</v>
      </c>
      <c r="BK249" s="139">
        <f>ROUND(I249*H249,2)</f>
        <v>0</v>
      </c>
      <c r="BL249" s="16" t="s">
        <v>240</v>
      </c>
      <c r="BM249" s="138" t="s">
        <v>335</v>
      </c>
    </row>
    <row r="250" spans="2:65" s="12" customFormat="1" ht="11.25">
      <c r="B250" s="140"/>
      <c r="D250" s="141" t="s">
        <v>168</v>
      </c>
      <c r="E250" s="142" t="s">
        <v>1</v>
      </c>
      <c r="F250" s="143" t="s">
        <v>248</v>
      </c>
      <c r="H250" s="142" t="s">
        <v>1</v>
      </c>
      <c r="I250" s="144"/>
      <c r="L250" s="140"/>
      <c r="M250" s="145"/>
      <c r="T250" s="146"/>
      <c r="AT250" s="142" t="s">
        <v>168</v>
      </c>
      <c r="AU250" s="142" t="s">
        <v>90</v>
      </c>
      <c r="AV250" s="12" t="s">
        <v>85</v>
      </c>
      <c r="AW250" s="12" t="s">
        <v>36</v>
      </c>
      <c r="AX250" s="12" t="s">
        <v>80</v>
      </c>
      <c r="AY250" s="142" t="s">
        <v>154</v>
      </c>
    </row>
    <row r="251" spans="2:65" s="13" customFormat="1" ht="11.25">
      <c r="B251" s="147"/>
      <c r="D251" s="141" t="s">
        <v>168</v>
      </c>
      <c r="E251" s="148" t="s">
        <v>1</v>
      </c>
      <c r="F251" s="149" t="s">
        <v>85</v>
      </c>
      <c r="H251" s="150">
        <v>1</v>
      </c>
      <c r="I251" s="151"/>
      <c r="L251" s="147"/>
      <c r="M251" s="152"/>
      <c r="T251" s="153"/>
      <c r="AT251" s="148" t="s">
        <v>168</v>
      </c>
      <c r="AU251" s="148" t="s">
        <v>90</v>
      </c>
      <c r="AV251" s="13" t="s">
        <v>90</v>
      </c>
      <c r="AW251" s="13" t="s">
        <v>36</v>
      </c>
      <c r="AX251" s="13" t="s">
        <v>80</v>
      </c>
      <c r="AY251" s="148" t="s">
        <v>154</v>
      </c>
    </row>
    <row r="252" spans="2:65" s="12" customFormat="1" ht="11.25">
      <c r="B252" s="140"/>
      <c r="D252" s="141" t="s">
        <v>168</v>
      </c>
      <c r="E252" s="142" t="s">
        <v>1</v>
      </c>
      <c r="F252" s="143" t="s">
        <v>177</v>
      </c>
      <c r="H252" s="142" t="s">
        <v>1</v>
      </c>
      <c r="I252" s="144"/>
      <c r="L252" s="140"/>
      <c r="M252" s="145"/>
      <c r="T252" s="146"/>
      <c r="AT252" s="142" t="s">
        <v>168</v>
      </c>
      <c r="AU252" s="142" t="s">
        <v>90</v>
      </c>
      <c r="AV252" s="12" t="s">
        <v>85</v>
      </c>
      <c r="AW252" s="12" t="s">
        <v>36</v>
      </c>
      <c r="AX252" s="12" t="s">
        <v>80</v>
      </c>
      <c r="AY252" s="142" t="s">
        <v>154</v>
      </c>
    </row>
    <row r="253" spans="2:65" s="13" customFormat="1" ht="11.25">
      <c r="B253" s="147"/>
      <c r="D253" s="141" t="s">
        <v>168</v>
      </c>
      <c r="E253" s="148" t="s">
        <v>1</v>
      </c>
      <c r="F253" s="149" t="s">
        <v>155</v>
      </c>
      <c r="H253" s="150">
        <v>3</v>
      </c>
      <c r="I253" s="151"/>
      <c r="L253" s="147"/>
      <c r="M253" s="152"/>
      <c r="T253" s="153"/>
      <c r="AT253" s="148" t="s">
        <v>168</v>
      </c>
      <c r="AU253" s="148" t="s">
        <v>90</v>
      </c>
      <c r="AV253" s="13" t="s">
        <v>90</v>
      </c>
      <c r="AW253" s="13" t="s">
        <v>36</v>
      </c>
      <c r="AX253" s="13" t="s">
        <v>80</v>
      </c>
      <c r="AY253" s="148" t="s">
        <v>154</v>
      </c>
    </row>
    <row r="254" spans="2:65" s="12" customFormat="1" ht="11.25">
      <c r="B254" s="140"/>
      <c r="D254" s="141" t="s">
        <v>168</v>
      </c>
      <c r="E254" s="142" t="s">
        <v>1</v>
      </c>
      <c r="F254" s="143" t="s">
        <v>179</v>
      </c>
      <c r="H254" s="142" t="s">
        <v>1</v>
      </c>
      <c r="I254" s="144"/>
      <c r="L254" s="140"/>
      <c r="M254" s="145"/>
      <c r="T254" s="146"/>
      <c r="AT254" s="142" t="s">
        <v>168</v>
      </c>
      <c r="AU254" s="142" t="s">
        <v>90</v>
      </c>
      <c r="AV254" s="12" t="s">
        <v>85</v>
      </c>
      <c r="AW254" s="12" t="s">
        <v>36</v>
      </c>
      <c r="AX254" s="12" t="s">
        <v>80</v>
      </c>
      <c r="AY254" s="142" t="s">
        <v>154</v>
      </c>
    </row>
    <row r="255" spans="2:65" s="13" customFormat="1" ht="11.25">
      <c r="B255" s="147"/>
      <c r="D255" s="141" t="s">
        <v>168</v>
      </c>
      <c r="E255" s="148" t="s">
        <v>1</v>
      </c>
      <c r="F255" s="149" t="s">
        <v>336</v>
      </c>
      <c r="H255" s="150">
        <v>49</v>
      </c>
      <c r="I255" s="151"/>
      <c r="L255" s="147"/>
      <c r="M255" s="152"/>
      <c r="T255" s="153"/>
      <c r="AT255" s="148" t="s">
        <v>168</v>
      </c>
      <c r="AU255" s="148" t="s">
        <v>90</v>
      </c>
      <c r="AV255" s="13" t="s">
        <v>90</v>
      </c>
      <c r="AW255" s="13" t="s">
        <v>36</v>
      </c>
      <c r="AX255" s="13" t="s">
        <v>80</v>
      </c>
      <c r="AY255" s="148" t="s">
        <v>154</v>
      </c>
    </row>
    <row r="256" spans="2:65" s="14" customFormat="1" ht="11.25">
      <c r="B256" s="154"/>
      <c r="D256" s="141" t="s">
        <v>168</v>
      </c>
      <c r="E256" s="155" t="s">
        <v>1</v>
      </c>
      <c r="F256" s="156" t="s">
        <v>173</v>
      </c>
      <c r="H256" s="157">
        <v>53</v>
      </c>
      <c r="I256" s="158"/>
      <c r="L256" s="154"/>
      <c r="M256" s="159"/>
      <c r="T256" s="160"/>
      <c r="AT256" s="155" t="s">
        <v>168</v>
      </c>
      <c r="AU256" s="155" t="s">
        <v>90</v>
      </c>
      <c r="AV256" s="14" t="s">
        <v>162</v>
      </c>
      <c r="AW256" s="14" t="s">
        <v>36</v>
      </c>
      <c r="AX256" s="14" t="s">
        <v>85</v>
      </c>
      <c r="AY256" s="155" t="s">
        <v>154</v>
      </c>
    </row>
    <row r="257" spans="2:65" s="1" customFormat="1" ht="24.2" customHeight="1">
      <c r="B257" s="31"/>
      <c r="C257" s="127" t="s">
        <v>337</v>
      </c>
      <c r="D257" s="127" t="s">
        <v>157</v>
      </c>
      <c r="E257" s="128" t="s">
        <v>338</v>
      </c>
      <c r="F257" s="129" t="s">
        <v>339</v>
      </c>
      <c r="G257" s="130" t="s">
        <v>340</v>
      </c>
      <c r="H257" s="171"/>
      <c r="I257" s="132"/>
      <c r="J257" s="133">
        <f>ROUND(I257*H257,2)</f>
        <v>0</v>
      </c>
      <c r="K257" s="129" t="s">
        <v>161</v>
      </c>
      <c r="L257" s="31"/>
      <c r="M257" s="134" t="s">
        <v>1</v>
      </c>
      <c r="N257" s="135" t="s">
        <v>45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240</v>
      </c>
      <c r="AT257" s="138" t="s">
        <v>157</v>
      </c>
      <c r="AU257" s="138" t="s">
        <v>90</v>
      </c>
      <c r="AY257" s="16" t="s">
        <v>154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6" t="s">
        <v>85</v>
      </c>
      <c r="BK257" s="139">
        <f>ROUND(I257*H257,2)</f>
        <v>0</v>
      </c>
      <c r="BL257" s="16" t="s">
        <v>240</v>
      </c>
      <c r="BM257" s="138" t="s">
        <v>341</v>
      </c>
    </row>
    <row r="258" spans="2:65" s="11" customFormat="1" ht="22.9" customHeight="1">
      <c r="B258" s="115"/>
      <c r="D258" s="116" t="s">
        <v>79</v>
      </c>
      <c r="E258" s="125" t="s">
        <v>342</v>
      </c>
      <c r="F258" s="125" t="s">
        <v>343</v>
      </c>
      <c r="I258" s="118"/>
      <c r="J258" s="126">
        <f>BK258</f>
        <v>0</v>
      </c>
      <c r="L258" s="115"/>
      <c r="M258" s="120"/>
      <c r="P258" s="121">
        <f>SUM(P259:P274)</f>
        <v>0</v>
      </c>
      <c r="R258" s="121">
        <f>SUM(R259:R274)</f>
        <v>0.30604518000000003</v>
      </c>
      <c r="T258" s="122">
        <f>SUM(T259:T274)</f>
        <v>0</v>
      </c>
      <c r="AR258" s="116" t="s">
        <v>90</v>
      </c>
      <c r="AT258" s="123" t="s">
        <v>79</v>
      </c>
      <c r="AU258" s="123" t="s">
        <v>85</v>
      </c>
      <c r="AY258" s="116" t="s">
        <v>154</v>
      </c>
      <c r="BK258" s="124">
        <f>SUM(BK259:BK274)</f>
        <v>0</v>
      </c>
    </row>
    <row r="259" spans="2:65" s="1" customFormat="1" ht="24.2" customHeight="1">
      <c r="B259" s="31"/>
      <c r="C259" s="127" t="s">
        <v>344</v>
      </c>
      <c r="D259" s="127" t="s">
        <v>157</v>
      </c>
      <c r="E259" s="128" t="s">
        <v>345</v>
      </c>
      <c r="F259" s="129" t="s">
        <v>346</v>
      </c>
      <c r="G259" s="130" t="s">
        <v>106</v>
      </c>
      <c r="H259" s="131">
        <v>189</v>
      </c>
      <c r="I259" s="132"/>
      <c r="J259" s="133">
        <f>ROUND(I259*H259,2)</f>
        <v>0</v>
      </c>
      <c r="K259" s="129" t="s">
        <v>161</v>
      </c>
      <c r="L259" s="31"/>
      <c r="M259" s="134" t="s">
        <v>1</v>
      </c>
      <c r="N259" s="135" t="s">
        <v>45</v>
      </c>
      <c r="P259" s="136">
        <f>O259*H259</f>
        <v>0</v>
      </c>
      <c r="Q259" s="136">
        <v>7.2900000000000005E-4</v>
      </c>
      <c r="R259" s="136">
        <f>Q259*H259</f>
        <v>0.13778100000000001</v>
      </c>
      <c r="S259" s="136">
        <v>0</v>
      </c>
      <c r="T259" s="137">
        <f>S259*H259</f>
        <v>0</v>
      </c>
      <c r="AR259" s="138" t="s">
        <v>240</v>
      </c>
      <c r="AT259" s="138" t="s">
        <v>157</v>
      </c>
      <c r="AU259" s="138" t="s">
        <v>90</v>
      </c>
      <c r="AY259" s="16" t="s">
        <v>154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6" t="s">
        <v>85</v>
      </c>
      <c r="BK259" s="139">
        <f>ROUND(I259*H259,2)</f>
        <v>0</v>
      </c>
      <c r="BL259" s="16" t="s">
        <v>240</v>
      </c>
      <c r="BM259" s="138" t="s">
        <v>347</v>
      </c>
    </row>
    <row r="260" spans="2:65" s="13" customFormat="1" ht="11.25">
      <c r="B260" s="147"/>
      <c r="D260" s="141" t="s">
        <v>168</v>
      </c>
      <c r="E260" s="148" t="s">
        <v>1</v>
      </c>
      <c r="F260" s="149" t="s">
        <v>348</v>
      </c>
      <c r="H260" s="150">
        <v>189</v>
      </c>
      <c r="I260" s="151"/>
      <c r="L260" s="147"/>
      <c r="M260" s="152"/>
      <c r="T260" s="153"/>
      <c r="AT260" s="148" t="s">
        <v>168</v>
      </c>
      <c r="AU260" s="148" t="s">
        <v>90</v>
      </c>
      <c r="AV260" s="13" t="s">
        <v>90</v>
      </c>
      <c r="AW260" s="13" t="s">
        <v>36</v>
      </c>
      <c r="AX260" s="13" t="s">
        <v>80</v>
      </c>
      <c r="AY260" s="148" t="s">
        <v>154</v>
      </c>
    </row>
    <row r="261" spans="2:65" s="14" customFormat="1" ht="11.25">
      <c r="B261" s="154"/>
      <c r="D261" s="141" t="s">
        <v>168</v>
      </c>
      <c r="E261" s="155" t="s">
        <v>1</v>
      </c>
      <c r="F261" s="156" t="s">
        <v>173</v>
      </c>
      <c r="H261" s="157">
        <v>189</v>
      </c>
      <c r="I261" s="158"/>
      <c r="L261" s="154"/>
      <c r="M261" s="159"/>
      <c r="T261" s="160"/>
      <c r="AT261" s="155" t="s">
        <v>168</v>
      </c>
      <c r="AU261" s="155" t="s">
        <v>90</v>
      </c>
      <c r="AV261" s="14" t="s">
        <v>162</v>
      </c>
      <c r="AW261" s="14" t="s">
        <v>36</v>
      </c>
      <c r="AX261" s="14" t="s">
        <v>85</v>
      </c>
      <c r="AY261" s="155" t="s">
        <v>154</v>
      </c>
    </row>
    <row r="262" spans="2:65" s="1" customFormat="1" ht="37.9" customHeight="1">
      <c r="B262" s="31"/>
      <c r="C262" s="127" t="s">
        <v>349</v>
      </c>
      <c r="D262" s="127" t="s">
        <v>157</v>
      </c>
      <c r="E262" s="128" t="s">
        <v>350</v>
      </c>
      <c r="F262" s="129" t="s">
        <v>351</v>
      </c>
      <c r="G262" s="130" t="s">
        <v>106</v>
      </c>
      <c r="H262" s="131">
        <v>189</v>
      </c>
      <c r="I262" s="132"/>
      <c r="J262" s="133">
        <f>ROUND(I262*H262,2)</f>
        <v>0</v>
      </c>
      <c r="K262" s="129" t="s">
        <v>161</v>
      </c>
      <c r="L262" s="31"/>
      <c r="M262" s="134" t="s">
        <v>1</v>
      </c>
      <c r="N262" s="135" t="s">
        <v>45</v>
      </c>
      <c r="P262" s="136">
        <f>O262*H262</f>
        <v>0</v>
      </c>
      <c r="Q262" s="136">
        <v>7.3860000000000001E-5</v>
      </c>
      <c r="R262" s="136">
        <f>Q262*H262</f>
        <v>1.3959539999999999E-2</v>
      </c>
      <c r="S262" s="136">
        <v>0</v>
      </c>
      <c r="T262" s="137">
        <f>S262*H262</f>
        <v>0</v>
      </c>
      <c r="AR262" s="138" t="s">
        <v>240</v>
      </c>
      <c r="AT262" s="138" t="s">
        <v>157</v>
      </c>
      <c r="AU262" s="138" t="s">
        <v>90</v>
      </c>
      <c r="AY262" s="16" t="s">
        <v>154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6" t="s">
        <v>85</v>
      </c>
      <c r="BK262" s="139">
        <f>ROUND(I262*H262,2)</f>
        <v>0</v>
      </c>
      <c r="BL262" s="16" t="s">
        <v>240</v>
      </c>
      <c r="BM262" s="138" t="s">
        <v>352</v>
      </c>
    </row>
    <row r="263" spans="2:65" s="13" customFormat="1" ht="11.25">
      <c r="B263" s="147"/>
      <c r="D263" s="141" t="s">
        <v>168</v>
      </c>
      <c r="E263" s="148" t="s">
        <v>1</v>
      </c>
      <c r="F263" s="149" t="s">
        <v>353</v>
      </c>
      <c r="H263" s="150">
        <v>189</v>
      </c>
      <c r="I263" s="151"/>
      <c r="L263" s="147"/>
      <c r="M263" s="152"/>
      <c r="T263" s="153"/>
      <c r="AT263" s="148" t="s">
        <v>168</v>
      </c>
      <c r="AU263" s="148" t="s">
        <v>90</v>
      </c>
      <c r="AV263" s="13" t="s">
        <v>90</v>
      </c>
      <c r="AW263" s="13" t="s">
        <v>36</v>
      </c>
      <c r="AX263" s="13" t="s">
        <v>80</v>
      </c>
      <c r="AY263" s="148" t="s">
        <v>154</v>
      </c>
    </row>
    <row r="264" spans="2:65" s="14" customFormat="1" ht="11.25">
      <c r="B264" s="154"/>
      <c r="D264" s="141" t="s">
        <v>168</v>
      </c>
      <c r="E264" s="155" t="s">
        <v>1</v>
      </c>
      <c r="F264" s="156" t="s">
        <v>173</v>
      </c>
      <c r="H264" s="157">
        <v>189</v>
      </c>
      <c r="I264" s="158"/>
      <c r="L264" s="154"/>
      <c r="M264" s="159"/>
      <c r="T264" s="160"/>
      <c r="AT264" s="155" t="s">
        <v>168</v>
      </c>
      <c r="AU264" s="155" t="s">
        <v>90</v>
      </c>
      <c r="AV264" s="14" t="s">
        <v>162</v>
      </c>
      <c r="AW264" s="14" t="s">
        <v>36</v>
      </c>
      <c r="AX264" s="14" t="s">
        <v>85</v>
      </c>
      <c r="AY264" s="155" t="s">
        <v>154</v>
      </c>
    </row>
    <row r="265" spans="2:65" s="1" customFormat="1" ht="16.5" customHeight="1">
      <c r="B265" s="31"/>
      <c r="C265" s="127" t="s">
        <v>354</v>
      </c>
      <c r="D265" s="127" t="s">
        <v>157</v>
      </c>
      <c r="E265" s="128" t="s">
        <v>355</v>
      </c>
      <c r="F265" s="129" t="s">
        <v>356</v>
      </c>
      <c r="G265" s="130" t="s">
        <v>166</v>
      </c>
      <c r="H265" s="131">
        <v>252</v>
      </c>
      <c r="I265" s="132"/>
      <c r="J265" s="133">
        <f>ROUND(I265*H265,2)</f>
        <v>0</v>
      </c>
      <c r="K265" s="129" t="s">
        <v>161</v>
      </c>
      <c r="L265" s="31"/>
      <c r="M265" s="134" t="s">
        <v>1</v>
      </c>
      <c r="N265" s="135" t="s">
        <v>45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240</v>
      </c>
      <c r="AT265" s="138" t="s">
        <v>157</v>
      </c>
      <c r="AU265" s="138" t="s">
        <v>90</v>
      </c>
      <c r="AY265" s="16" t="s">
        <v>154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6" t="s">
        <v>85</v>
      </c>
      <c r="BK265" s="139">
        <f>ROUND(I265*H265,2)</f>
        <v>0</v>
      </c>
      <c r="BL265" s="16" t="s">
        <v>240</v>
      </c>
      <c r="BM265" s="138" t="s">
        <v>357</v>
      </c>
    </row>
    <row r="266" spans="2:65" s="13" customFormat="1" ht="11.25">
      <c r="B266" s="147"/>
      <c r="D266" s="141" t="s">
        <v>168</v>
      </c>
      <c r="E266" s="148" t="s">
        <v>1</v>
      </c>
      <c r="F266" s="149" t="s">
        <v>358</v>
      </c>
      <c r="H266" s="150">
        <v>252</v>
      </c>
      <c r="I266" s="151"/>
      <c r="L266" s="147"/>
      <c r="M266" s="152"/>
      <c r="T266" s="153"/>
      <c r="AT266" s="148" t="s">
        <v>168</v>
      </c>
      <c r="AU266" s="148" t="s">
        <v>90</v>
      </c>
      <c r="AV266" s="13" t="s">
        <v>90</v>
      </c>
      <c r="AW266" s="13" t="s">
        <v>36</v>
      </c>
      <c r="AX266" s="13" t="s">
        <v>80</v>
      </c>
      <c r="AY266" s="148" t="s">
        <v>154</v>
      </c>
    </row>
    <row r="267" spans="2:65" s="14" customFormat="1" ht="11.25">
      <c r="B267" s="154"/>
      <c r="D267" s="141" t="s">
        <v>168</v>
      </c>
      <c r="E267" s="155" t="s">
        <v>1</v>
      </c>
      <c r="F267" s="156" t="s">
        <v>173</v>
      </c>
      <c r="H267" s="157">
        <v>252</v>
      </c>
      <c r="I267" s="158"/>
      <c r="L267" s="154"/>
      <c r="M267" s="159"/>
      <c r="T267" s="160"/>
      <c r="AT267" s="155" t="s">
        <v>168</v>
      </c>
      <c r="AU267" s="155" t="s">
        <v>90</v>
      </c>
      <c r="AV267" s="14" t="s">
        <v>162</v>
      </c>
      <c r="AW267" s="14" t="s">
        <v>36</v>
      </c>
      <c r="AX267" s="14" t="s">
        <v>85</v>
      </c>
      <c r="AY267" s="155" t="s">
        <v>154</v>
      </c>
    </row>
    <row r="268" spans="2:65" s="1" customFormat="1" ht="16.5" customHeight="1">
      <c r="B268" s="31"/>
      <c r="C268" s="127" t="s">
        <v>359</v>
      </c>
      <c r="D268" s="127" t="s">
        <v>157</v>
      </c>
      <c r="E268" s="128" t="s">
        <v>360</v>
      </c>
      <c r="F268" s="129" t="s">
        <v>361</v>
      </c>
      <c r="G268" s="130" t="s">
        <v>362</v>
      </c>
      <c r="H268" s="131">
        <v>126</v>
      </c>
      <c r="I268" s="132"/>
      <c r="J268" s="133">
        <f>ROUND(I268*H268,2)</f>
        <v>0</v>
      </c>
      <c r="K268" s="129" t="s">
        <v>161</v>
      </c>
      <c r="L268" s="31"/>
      <c r="M268" s="134" t="s">
        <v>1</v>
      </c>
      <c r="N268" s="135" t="s">
        <v>45</v>
      </c>
      <c r="P268" s="136">
        <f>O268*H268</f>
        <v>0</v>
      </c>
      <c r="Q268" s="136">
        <v>2.5114000000000001E-4</v>
      </c>
      <c r="R268" s="136">
        <f>Q268*H268</f>
        <v>3.1643640000000001E-2</v>
      </c>
      <c r="S268" s="136">
        <v>0</v>
      </c>
      <c r="T268" s="137">
        <f>S268*H268</f>
        <v>0</v>
      </c>
      <c r="AR268" s="138" t="s">
        <v>240</v>
      </c>
      <c r="AT268" s="138" t="s">
        <v>157</v>
      </c>
      <c r="AU268" s="138" t="s">
        <v>90</v>
      </c>
      <c r="AY268" s="16" t="s">
        <v>154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6" t="s">
        <v>85</v>
      </c>
      <c r="BK268" s="139">
        <f>ROUND(I268*H268,2)</f>
        <v>0</v>
      </c>
      <c r="BL268" s="16" t="s">
        <v>240</v>
      </c>
      <c r="BM268" s="138" t="s">
        <v>363</v>
      </c>
    </row>
    <row r="269" spans="2:65" s="13" customFormat="1" ht="11.25">
      <c r="B269" s="147"/>
      <c r="D269" s="141" t="s">
        <v>168</v>
      </c>
      <c r="E269" s="148" t="s">
        <v>1</v>
      </c>
      <c r="F269" s="149" t="s">
        <v>364</v>
      </c>
      <c r="H269" s="150">
        <v>126</v>
      </c>
      <c r="I269" s="151"/>
      <c r="L269" s="147"/>
      <c r="M269" s="152"/>
      <c r="T269" s="153"/>
      <c r="AT269" s="148" t="s">
        <v>168</v>
      </c>
      <c r="AU269" s="148" t="s">
        <v>90</v>
      </c>
      <c r="AV269" s="13" t="s">
        <v>90</v>
      </c>
      <c r="AW269" s="13" t="s">
        <v>36</v>
      </c>
      <c r="AX269" s="13" t="s">
        <v>80</v>
      </c>
      <c r="AY269" s="148" t="s">
        <v>154</v>
      </c>
    </row>
    <row r="270" spans="2:65" s="14" customFormat="1" ht="11.25">
      <c r="B270" s="154"/>
      <c r="D270" s="141" t="s">
        <v>168</v>
      </c>
      <c r="E270" s="155" t="s">
        <v>1</v>
      </c>
      <c r="F270" s="156" t="s">
        <v>173</v>
      </c>
      <c r="H270" s="157">
        <v>126</v>
      </c>
      <c r="I270" s="158"/>
      <c r="L270" s="154"/>
      <c r="M270" s="159"/>
      <c r="T270" s="160"/>
      <c r="AT270" s="155" t="s">
        <v>168</v>
      </c>
      <c r="AU270" s="155" t="s">
        <v>90</v>
      </c>
      <c r="AV270" s="14" t="s">
        <v>162</v>
      </c>
      <c r="AW270" s="14" t="s">
        <v>36</v>
      </c>
      <c r="AX270" s="14" t="s">
        <v>85</v>
      </c>
      <c r="AY270" s="155" t="s">
        <v>154</v>
      </c>
    </row>
    <row r="271" spans="2:65" s="1" customFormat="1" ht="16.5" customHeight="1">
      <c r="B271" s="31"/>
      <c r="C271" s="127" t="s">
        <v>365</v>
      </c>
      <c r="D271" s="127" t="s">
        <v>157</v>
      </c>
      <c r="E271" s="128" t="s">
        <v>366</v>
      </c>
      <c r="F271" s="129" t="s">
        <v>367</v>
      </c>
      <c r="G271" s="130" t="s">
        <v>166</v>
      </c>
      <c r="H271" s="131">
        <v>126</v>
      </c>
      <c r="I271" s="132"/>
      <c r="J271" s="133">
        <f>ROUND(I271*H271,2)</f>
        <v>0</v>
      </c>
      <c r="K271" s="129" t="s">
        <v>161</v>
      </c>
      <c r="L271" s="31"/>
      <c r="M271" s="134" t="s">
        <v>1</v>
      </c>
      <c r="N271" s="135" t="s">
        <v>45</v>
      </c>
      <c r="P271" s="136">
        <f>O271*H271</f>
        <v>0</v>
      </c>
      <c r="Q271" s="136">
        <v>9.7349999999999997E-4</v>
      </c>
      <c r="R271" s="136">
        <f>Q271*H271</f>
        <v>0.12266099999999999</v>
      </c>
      <c r="S271" s="136">
        <v>0</v>
      </c>
      <c r="T271" s="137">
        <f>S271*H271</f>
        <v>0</v>
      </c>
      <c r="AR271" s="138" t="s">
        <v>240</v>
      </c>
      <c r="AT271" s="138" t="s">
        <v>157</v>
      </c>
      <c r="AU271" s="138" t="s">
        <v>90</v>
      </c>
      <c r="AY271" s="16" t="s">
        <v>154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6" t="s">
        <v>85</v>
      </c>
      <c r="BK271" s="139">
        <f>ROUND(I271*H271,2)</f>
        <v>0</v>
      </c>
      <c r="BL271" s="16" t="s">
        <v>240</v>
      </c>
      <c r="BM271" s="138" t="s">
        <v>368</v>
      </c>
    </row>
    <row r="272" spans="2:65" s="13" customFormat="1" ht="11.25">
      <c r="B272" s="147"/>
      <c r="D272" s="141" t="s">
        <v>168</v>
      </c>
      <c r="E272" s="148" t="s">
        <v>1</v>
      </c>
      <c r="F272" s="149" t="s">
        <v>364</v>
      </c>
      <c r="H272" s="150">
        <v>126</v>
      </c>
      <c r="I272" s="151"/>
      <c r="L272" s="147"/>
      <c r="M272" s="152"/>
      <c r="T272" s="153"/>
      <c r="AT272" s="148" t="s">
        <v>168</v>
      </c>
      <c r="AU272" s="148" t="s">
        <v>90</v>
      </c>
      <c r="AV272" s="13" t="s">
        <v>90</v>
      </c>
      <c r="AW272" s="13" t="s">
        <v>36</v>
      </c>
      <c r="AX272" s="13" t="s">
        <v>80</v>
      </c>
      <c r="AY272" s="148" t="s">
        <v>154</v>
      </c>
    </row>
    <row r="273" spans="2:65" s="14" customFormat="1" ht="11.25">
      <c r="B273" s="154"/>
      <c r="D273" s="141" t="s">
        <v>168</v>
      </c>
      <c r="E273" s="155" t="s">
        <v>1</v>
      </c>
      <c r="F273" s="156" t="s">
        <v>173</v>
      </c>
      <c r="H273" s="157">
        <v>126</v>
      </c>
      <c r="I273" s="158"/>
      <c r="L273" s="154"/>
      <c r="M273" s="159"/>
      <c r="T273" s="160"/>
      <c r="AT273" s="155" t="s">
        <v>168</v>
      </c>
      <c r="AU273" s="155" t="s">
        <v>90</v>
      </c>
      <c r="AV273" s="14" t="s">
        <v>162</v>
      </c>
      <c r="AW273" s="14" t="s">
        <v>36</v>
      </c>
      <c r="AX273" s="14" t="s">
        <v>85</v>
      </c>
      <c r="AY273" s="155" t="s">
        <v>154</v>
      </c>
    </row>
    <row r="274" spans="2:65" s="1" customFormat="1" ht="24.2" customHeight="1">
      <c r="B274" s="31"/>
      <c r="C274" s="127" t="s">
        <v>369</v>
      </c>
      <c r="D274" s="127" t="s">
        <v>157</v>
      </c>
      <c r="E274" s="128" t="s">
        <v>370</v>
      </c>
      <c r="F274" s="129" t="s">
        <v>371</v>
      </c>
      <c r="G274" s="130" t="s">
        <v>340</v>
      </c>
      <c r="H274" s="171"/>
      <c r="I274" s="132"/>
      <c r="J274" s="133">
        <f>ROUND(I274*H274,2)</f>
        <v>0</v>
      </c>
      <c r="K274" s="129" t="s">
        <v>161</v>
      </c>
      <c r="L274" s="31"/>
      <c r="M274" s="134" t="s">
        <v>1</v>
      </c>
      <c r="N274" s="135" t="s">
        <v>45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240</v>
      </c>
      <c r="AT274" s="138" t="s">
        <v>157</v>
      </c>
      <c r="AU274" s="138" t="s">
        <v>90</v>
      </c>
      <c r="AY274" s="16" t="s">
        <v>154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6" t="s">
        <v>85</v>
      </c>
      <c r="BK274" s="139">
        <f>ROUND(I274*H274,2)</f>
        <v>0</v>
      </c>
      <c r="BL274" s="16" t="s">
        <v>240</v>
      </c>
      <c r="BM274" s="138" t="s">
        <v>372</v>
      </c>
    </row>
    <row r="275" spans="2:65" s="11" customFormat="1" ht="22.9" customHeight="1">
      <c r="B275" s="115"/>
      <c r="D275" s="116" t="s">
        <v>79</v>
      </c>
      <c r="E275" s="125" t="s">
        <v>373</v>
      </c>
      <c r="F275" s="125" t="s">
        <v>374</v>
      </c>
      <c r="I275" s="118"/>
      <c r="J275" s="126">
        <f>BK275</f>
        <v>0</v>
      </c>
      <c r="L275" s="115"/>
      <c r="M275" s="120"/>
      <c r="P275" s="121">
        <f>SUM(P276:P342)</f>
        <v>0</v>
      </c>
      <c r="R275" s="121">
        <f>SUM(R276:R342)</f>
        <v>4.7984159900000005</v>
      </c>
      <c r="T275" s="122">
        <f>SUM(T276:T342)</f>
        <v>3.1645700000000003</v>
      </c>
      <c r="AR275" s="116" t="s">
        <v>90</v>
      </c>
      <c r="AT275" s="123" t="s">
        <v>79</v>
      </c>
      <c r="AU275" s="123" t="s">
        <v>85</v>
      </c>
      <c r="AY275" s="116" t="s">
        <v>154</v>
      </c>
      <c r="BK275" s="124">
        <f>SUM(BK276:BK342)</f>
        <v>0</v>
      </c>
    </row>
    <row r="276" spans="2:65" s="1" customFormat="1" ht="16.5" customHeight="1">
      <c r="B276" s="31"/>
      <c r="C276" s="127" t="s">
        <v>375</v>
      </c>
      <c r="D276" s="127" t="s">
        <v>157</v>
      </c>
      <c r="E276" s="128" t="s">
        <v>376</v>
      </c>
      <c r="F276" s="129" t="s">
        <v>377</v>
      </c>
      <c r="G276" s="130" t="s">
        <v>378</v>
      </c>
      <c r="H276" s="131">
        <v>57</v>
      </c>
      <c r="I276" s="132"/>
      <c r="J276" s="133">
        <f>ROUND(I276*H276,2)</f>
        <v>0</v>
      </c>
      <c r="K276" s="129" t="s">
        <v>161</v>
      </c>
      <c r="L276" s="31"/>
      <c r="M276" s="134" t="s">
        <v>1</v>
      </c>
      <c r="N276" s="135" t="s">
        <v>45</v>
      </c>
      <c r="P276" s="136">
        <f>O276*H276</f>
        <v>0</v>
      </c>
      <c r="Q276" s="136">
        <v>0</v>
      </c>
      <c r="R276" s="136">
        <f>Q276*H276</f>
        <v>0</v>
      </c>
      <c r="S276" s="136">
        <v>1.933E-2</v>
      </c>
      <c r="T276" s="137">
        <f>S276*H276</f>
        <v>1.10181</v>
      </c>
      <c r="AR276" s="138" t="s">
        <v>240</v>
      </c>
      <c r="AT276" s="138" t="s">
        <v>157</v>
      </c>
      <c r="AU276" s="138" t="s">
        <v>90</v>
      </c>
      <c r="AY276" s="16" t="s">
        <v>154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6" t="s">
        <v>85</v>
      </c>
      <c r="BK276" s="139">
        <f>ROUND(I276*H276,2)</f>
        <v>0</v>
      </c>
      <c r="BL276" s="16" t="s">
        <v>240</v>
      </c>
      <c r="BM276" s="138" t="s">
        <v>379</v>
      </c>
    </row>
    <row r="277" spans="2:65" s="1" customFormat="1" ht="16.5" customHeight="1">
      <c r="B277" s="31"/>
      <c r="C277" s="127" t="s">
        <v>380</v>
      </c>
      <c r="D277" s="127" t="s">
        <v>157</v>
      </c>
      <c r="E277" s="128" t="s">
        <v>381</v>
      </c>
      <c r="F277" s="129" t="s">
        <v>382</v>
      </c>
      <c r="G277" s="130" t="s">
        <v>378</v>
      </c>
      <c r="H277" s="131">
        <v>64</v>
      </c>
      <c r="I277" s="132"/>
      <c r="J277" s="133">
        <f>ROUND(I277*H277,2)</f>
        <v>0</v>
      </c>
      <c r="K277" s="129" t="s">
        <v>161</v>
      </c>
      <c r="L277" s="31"/>
      <c r="M277" s="134" t="s">
        <v>1</v>
      </c>
      <c r="N277" s="135" t="s">
        <v>45</v>
      </c>
      <c r="P277" s="136">
        <f>O277*H277</f>
        <v>0</v>
      </c>
      <c r="Q277" s="136">
        <v>3.1917463299999997E-2</v>
      </c>
      <c r="R277" s="136">
        <f>Q277*H277</f>
        <v>2.0427176511999998</v>
      </c>
      <c r="S277" s="136">
        <v>0</v>
      </c>
      <c r="T277" s="137">
        <f>S277*H277</f>
        <v>0</v>
      </c>
      <c r="AR277" s="138" t="s">
        <v>240</v>
      </c>
      <c r="AT277" s="138" t="s">
        <v>157</v>
      </c>
      <c r="AU277" s="138" t="s">
        <v>90</v>
      </c>
      <c r="AY277" s="16" t="s">
        <v>154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6" t="s">
        <v>85</v>
      </c>
      <c r="BK277" s="139">
        <f>ROUND(I277*H277,2)</f>
        <v>0</v>
      </c>
      <c r="BL277" s="16" t="s">
        <v>240</v>
      </c>
      <c r="BM277" s="138" t="s">
        <v>383</v>
      </c>
    </row>
    <row r="278" spans="2:65" s="12" customFormat="1" ht="11.25">
      <c r="B278" s="140"/>
      <c r="D278" s="141" t="s">
        <v>168</v>
      </c>
      <c r="E278" s="142" t="s">
        <v>1</v>
      </c>
      <c r="F278" s="143" t="s">
        <v>248</v>
      </c>
      <c r="H278" s="142" t="s">
        <v>1</v>
      </c>
      <c r="I278" s="144"/>
      <c r="L278" s="140"/>
      <c r="M278" s="145"/>
      <c r="T278" s="146"/>
      <c r="AT278" s="142" t="s">
        <v>168</v>
      </c>
      <c r="AU278" s="142" t="s">
        <v>90</v>
      </c>
      <c r="AV278" s="12" t="s">
        <v>85</v>
      </c>
      <c r="AW278" s="12" t="s">
        <v>36</v>
      </c>
      <c r="AX278" s="12" t="s">
        <v>80</v>
      </c>
      <c r="AY278" s="142" t="s">
        <v>154</v>
      </c>
    </row>
    <row r="279" spans="2:65" s="13" customFormat="1" ht="11.25">
      <c r="B279" s="147"/>
      <c r="D279" s="141" t="s">
        <v>168</v>
      </c>
      <c r="E279" s="148" t="s">
        <v>1</v>
      </c>
      <c r="F279" s="149" t="s">
        <v>155</v>
      </c>
      <c r="H279" s="150">
        <v>3</v>
      </c>
      <c r="I279" s="151"/>
      <c r="L279" s="147"/>
      <c r="M279" s="152"/>
      <c r="T279" s="153"/>
      <c r="AT279" s="148" t="s">
        <v>168</v>
      </c>
      <c r="AU279" s="148" t="s">
        <v>90</v>
      </c>
      <c r="AV279" s="13" t="s">
        <v>90</v>
      </c>
      <c r="AW279" s="13" t="s">
        <v>36</v>
      </c>
      <c r="AX279" s="13" t="s">
        <v>80</v>
      </c>
      <c r="AY279" s="148" t="s">
        <v>154</v>
      </c>
    </row>
    <row r="280" spans="2:65" s="12" customFormat="1" ht="11.25">
      <c r="B280" s="140"/>
      <c r="D280" s="141" t="s">
        <v>168</v>
      </c>
      <c r="E280" s="142" t="s">
        <v>1</v>
      </c>
      <c r="F280" s="143" t="s">
        <v>177</v>
      </c>
      <c r="H280" s="142" t="s">
        <v>1</v>
      </c>
      <c r="I280" s="144"/>
      <c r="L280" s="140"/>
      <c r="M280" s="145"/>
      <c r="T280" s="146"/>
      <c r="AT280" s="142" t="s">
        <v>168</v>
      </c>
      <c r="AU280" s="142" t="s">
        <v>90</v>
      </c>
      <c r="AV280" s="12" t="s">
        <v>85</v>
      </c>
      <c r="AW280" s="12" t="s">
        <v>36</v>
      </c>
      <c r="AX280" s="12" t="s">
        <v>80</v>
      </c>
      <c r="AY280" s="142" t="s">
        <v>154</v>
      </c>
    </row>
    <row r="281" spans="2:65" s="13" customFormat="1" ht="11.25">
      <c r="B281" s="147"/>
      <c r="D281" s="141" t="s">
        <v>168</v>
      </c>
      <c r="E281" s="148" t="s">
        <v>1</v>
      </c>
      <c r="F281" s="149" t="s">
        <v>188</v>
      </c>
      <c r="H281" s="150">
        <v>5</v>
      </c>
      <c r="I281" s="151"/>
      <c r="L281" s="147"/>
      <c r="M281" s="152"/>
      <c r="T281" s="153"/>
      <c r="AT281" s="148" t="s">
        <v>168</v>
      </c>
      <c r="AU281" s="148" t="s">
        <v>90</v>
      </c>
      <c r="AV281" s="13" t="s">
        <v>90</v>
      </c>
      <c r="AW281" s="13" t="s">
        <v>36</v>
      </c>
      <c r="AX281" s="13" t="s">
        <v>80</v>
      </c>
      <c r="AY281" s="148" t="s">
        <v>154</v>
      </c>
    </row>
    <row r="282" spans="2:65" s="12" customFormat="1" ht="11.25">
      <c r="B282" s="140"/>
      <c r="D282" s="141" t="s">
        <v>168</v>
      </c>
      <c r="E282" s="142" t="s">
        <v>1</v>
      </c>
      <c r="F282" s="143" t="s">
        <v>179</v>
      </c>
      <c r="H282" s="142" t="s">
        <v>1</v>
      </c>
      <c r="I282" s="144"/>
      <c r="L282" s="140"/>
      <c r="M282" s="145"/>
      <c r="T282" s="146"/>
      <c r="AT282" s="142" t="s">
        <v>168</v>
      </c>
      <c r="AU282" s="142" t="s">
        <v>90</v>
      </c>
      <c r="AV282" s="12" t="s">
        <v>85</v>
      </c>
      <c r="AW282" s="12" t="s">
        <v>36</v>
      </c>
      <c r="AX282" s="12" t="s">
        <v>80</v>
      </c>
      <c r="AY282" s="142" t="s">
        <v>154</v>
      </c>
    </row>
    <row r="283" spans="2:65" s="13" customFormat="1" ht="11.25">
      <c r="B283" s="147"/>
      <c r="D283" s="141" t="s">
        <v>168</v>
      </c>
      <c r="E283" s="148" t="s">
        <v>1</v>
      </c>
      <c r="F283" s="149" t="s">
        <v>384</v>
      </c>
      <c r="H283" s="150">
        <v>56</v>
      </c>
      <c r="I283" s="151"/>
      <c r="L283" s="147"/>
      <c r="M283" s="152"/>
      <c r="T283" s="153"/>
      <c r="AT283" s="148" t="s">
        <v>168</v>
      </c>
      <c r="AU283" s="148" t="s">
        <v>90</v>
      </c>
      <c r="AV283" s="13" t="s">
        <v>90</v>
      </c>
      <c r="AW283" s="13" t="s">
        <v>36</v>
      </c>
      <c r="AX283" s="13" t="s">
        <v>80</v>
      </c>
      <c r="AY283" s="148" t="s">
        <v>154</v>
      </c>
    </row>
    <row r="284" spans="2:65" s="14" customFormat="1" ht="11.25">
      <c r="B284" s="154"/>
      <c r="D284" s="141" t="s">
        <v>168</v>
      </c>
      <c r="E284" s="155" t="s">
        <v>1</v>
      </c>
      <c r="F284" s="156" t="s">
        <v>173</v>
      </c>
      <c r="H284" s="157">
        <v>64</v>
      </c>
      <c r="I284" s="158"/>
      <c r="L284" s="154"/>
      <c r="M284" s="159"/>
      <c r="T284" s="160"/>
      <c r="AT284" s="155" t="s">
        <v>168</v>
      </c>
      <c r="AU284" s="155" t="s">
        <v>90</v>
      </c>
      <c r="AV284" s="14" t="s">
        <v>162</v>
      </c>
      <c r="AW284" s="14" t="s">
        <v>36</v>
      </c>
      <c r="AX284" s="14" t="s">
        <v>85</v>
      </c>
      <c r="AY284" s="155" t="s">
        <v>154</v>
      </c>
    </row>
    <row r="285" spans="2:65" s="1" customFormat="1" ht="16.5" customHeight="1">
      <c r="B285" s="31"/>
      <c r="C285" s="127" t="s">
        <v>385</v>
      </c>
      <c r="D285" s="127" t="s">
        <v>157</v>
      </c>
      <c r="E285" s="128" t="s">
        <v>386</v>
      </c>
      <c r="F285" s="129" t="s">
        <v>387</v>
      </c>
      <c r="G285" s="130" t="s">
        <v>166</v>
      </c>
      <c r="H285" s="131">
        <v>64</v>
      </c>
      <c r="I285" s="132"/>
      <c r="J285" s="133">
        <f>ROUND(I285*H285,2)</f>
        <v>0</v>
      </c>
      <c r="K285" s="129" t="s">
        <v>161</v>
      </c>
      <c r="L285" s="31"/>
      <c r="M285" s="134" t="s">
        <v>1</v>
      </c>
      <c r="N285" s="135" t="s">
        <v>45</v>
      </c>
      <c r="P285" s="136">
        <f>O285*H285</f>
        <v>0</v>
      </c>
      <c r="Q285" s="136">
        <v>0</v>
      </c>
      <c r="R285" s="136">
        <f>Q285*H285</f>
        <v>0</v>
      </c>
      <c r="S285" s="136">
        <v>0</v>
      </c>
      <c r="T285" s="137">
        <f>S285*H285</f>
        <v>0</v>
      </c>
      <c r="AR285" s="138" t="s">
        <v>240</v>
      </c>
      <c r="AT285" s="138" t="s">
        <v>157</v>
      </c>
      <c r="AU285" s="138" t="s">
        <v>90</v>
      </c>
      <c r="AY285" s="16" t="s">
        <v>154</v>
      </c>
      <c r="BE285" s="139">
        <f>IF(N285="základní",J285,0)</f>
        <v>0</v>
      </c>
      <c r="BF285" s="139">
        <f>IF(N285="snížená",J285,0)</f>
        <v>0</v>
      </c>
      <c r="BG285" s="139">
        <f>IF(N285="zákl. přenesená",J285,0)</f>
        <v>0</v>
      </c>
      <c r="BH285" s="139">
        <f>IF(N285="sníž. přenesená",J285,0)</f>
        <v>0</v>
      </c>
      <c r="BI285" s="139">
        <f>IF(N285="nulová",J285,0)</f>
        <v>0</v>
      </c>
      <c r="BJ285" s="16" t="s">
        <v>85</v>
      </c>
      <c r="BK285" s="139">
        <f>ROUND(I285*H285,2)</f>
        <v>0</v>
      </c>
      <c r="BL285" s="16" t="s">
        <v>240</v>
      </c>
      <c r="BM285" s="138" t="s">
        <v>388</v>
      </c>
    </row>
    <row r="286" spans="2:65" s="1" customFormat="1" ht="16.5" customHeight="1">
      <c r="B286" s="31"/>
      <c r="C286" s="161" t="s">
        <v>389</v>
      </c>
      <c r="D286" s="161" t="s">
        <v>232</v>
      </c>
      <c r="E286" s="162" t="s">
        <v>390</v>
      </c>
      <c r="F286" s="163" t="s">
        <v>391</v>
      </c>
      <c r="G286" s="164" t="s">
        <v>166</v>
      </c>
      <c r="H286" s="165">
        <v>64</v>
      </c>
      <c r="I286" s="166"/>
      <c r="J286" s="167">
        <f>ROUND(I286*H286,2)</f>
        <v>0</v>
      </c>
      <c r="K286" s="163" t="s">
        <v>161</v>
      </c>
      <c r="L286" s="168"/>
      <c r="M286" s="169" t="s">
        <v>1</v>
      </c>
      <c r="N286" s="170" t="s">
        <v>45</v>
      </c>
      <c r="P286" s="136">
        <f>O286*H286</f>
        <v>0</v>
      </c>
      <c r="Q286" s="136">
        <v>1.2800000000000001E-3</v>
      </c>
      <c r="R286" s="136">
        <f>Q286*H286</f>
        <v>8.1920000000000007E-2</v>
      </c>
      <c r="S286" s="136">
        <v>0</v>
      </c>
      <c r="T286" s="137">
        <f>S286*H286</f>
        <v>0</v>
      </c>
      <c r="AR286" s="138" t="s">
        <v>332</v>
      </c>
      <c r="AT286" s="138" t="s">
        <v>232</v>
      </c>
      <c r="AU286" s="138" t="s">
        <v>90</v>
      </c>
      <c r="AY286" s="16" t="s">
        <v>154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6" t="s">
        <v>85</v>
      </c>
      <c r="BK286" s="139">
        <f>ROUND(I286*H286,2)</f>
        <v>0</v>
      </c>
      <c r="BL286" s="16" t="s">
        <v>240</v>
      </c>
      <c r="BM286" s="138" t="s">
        <v>392</v>
      </c>
    </row>
    <row r="287" spans="2:65" s="1" customFormat="1" ht="16.5" customHeight="1">
      <c r="B287" s="31"/>
      <c r="C287" s="161" t="s">
        <v>393</v>
      </c>
      <c r="D287" s="161" t="s">
        <v>232</v>
      </c>
      <c r="E287" s="162" t="s">
        <v>394</v>
      </c>
      <c r="F287" s="163" t="s">
        <v>395</v>
      </c>
      <c r="G287" s="164" t="s">
        <v>396</v>
      </c>
      <c r="H287" s="165">
        <v>64</v>
      </c>
      <c r="I287" s="166"/>
      <c r="J287" s="167">
        <f>ROUND(I287*H287,2)</f>
        <v>0</v>
      </c>
      <c r="K287" s="163" t="s">
        <v>161</v>
      </c>
      <c r="L287" s="168"/>
      <c r="M287" s="169" t="s">
        <v>1</v>
      </c>
      <c r="N287" s="170" t="s">
        <v>45</v>
      </c>
      <c r="P287" s="136">
        <f>O287*H287</f>
        <v>0</v>
      </c>
      <c r="Q287" s="136">
        <v>3.0000000000000001E-5</v>
      </c>
      <c r="R287" s="136">
        <f>Q287*H287</f>
        <v>1.92E-3</v>
      </c>
      <c r="S287" s="136">
        <v>0</v>
      </c>
      <c r="T287" s="137">
        <f>S287*H287</f>
        <v>0</v>
      </c>
      <c r="AR287" s="138" t="s">
        <v>332</v>
      </c>
      <c r="AT287" s="138" t="s">
        <v>232</v>
      </c>
      <c r="AU287" s="138" t="s">
        <v>90</v>
      </c>
      <c r="AY287" s="16" t="s">
        <v>154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6" t="s">
        <v>85</v>
      </c>
      <c r="BK287" s="139">
        <f>ROUND(I287*H287,2)</f>
        <v>0</v>
      </c>
      <c r="BL287" s="16" t="s">
        <v>240</v>
      </c>
      <c r="BM287" s="138" t="s">
        <v>397</v>
      </c>
    </row>
    <row r="288" spans="2:65" s="12" customFormat="1" ht="11.25">
      <c r="B288" s="140"/>
      <c r="D288" s="141" t="s">
        <v>168</v>
      </c>
      <c r="E288" s="142" t="s">
        <v>1</v>
      </c>
      <c r="F288" s="143" t="s">
        <v>248</v>
      </c>
      <c r="H288" s="142" t="s">
        <v>1</v>
      </c>
      <c r="I288" s="144"/>
      <c r="L288" s="140"/>
      <c r="M288" s="145"/>
      <c r="T288" s="146"/>
      <c r="AT288" s="142" t="s">
        <v>168</v>
      </c>
      <c r="AU288" s="142" t="s">
        <v>90</v>
      </c>
      <c r="AV288" s="12" t="s">
        <v>85</v>
      </c>
      <c r="AW288" s="12" t="s">
        <v>36</v>
      </c>
      <c r="AX288" s="12" t="s">
        <v>80</v>
      </c>
      <c r="AY288" s="142" t="s">
        <v>154</v>
      </c>
    </row>
    <row r="289" spans="2:65" s="13" customFormat="1" ht="11.25">
      <c r="B289" s="147"/>
      <c r="D289" s="141" t="s">
        <v>168</v>
      </c>
      <c r="E289" s="148" t="s">
        <v>1</v>
      </c>
      <c r="F289" s="149" t="s">
        <v>155</v>
      </c>
      <c r="H289" s="150">
        <v>3</v>
      </c>
      <c r="I289" s="151"/>
      <c r="L289" s="147"/>
      <c r="M289" s="152"/>
      <c r="T289" s="153"/>
      <c r="AT289" s="148" t="s">
        <v>168</v>
      </c>
      <c r="AU289" s="148" t="s">
        <v>90</v>
      </c>
      <c r="AV289" s="13" t="s">
        <v>90</v>
      </c>
      <c r="AW289" s="13" t="s">
        <v>36</v>
      </c>
      <c r="AX289" s="13" t="s">
        <v>80</v>
      </c>
      <c r="AY289" s="148" t="s">
        <v>154</v>
      </c>
    </row>
    <row r="290" spans="2:65" s="12" customFormat="1" ht="11.25">
      <c r="B290" s="140"/>
      <c r="D290" s="141" t="s">
        <v>168</v>
      </c>
      <c r="E290" s="142" t="s">
        <v>1</v>
      </c>
      <c r="F290" s="143" t="s">
        <v>177</v>
      </c>
      <c r="H290" s="142" t="s">
        <v>1</v>
      </c>
      <c r="I290" s="144"/>
      <c r="L290" s="140"/>
      <c r="M290" s="145"/>
      <c r="T290" s="146"/>
      <c r="AT290" s="142" t="s">
        <v>168</v>
      </c>
      <c r="AU290" s="142" t="s">
        <v>90</v>
      </c>
      <c r="AV290" s="12" t="s">
        <v>85</v>
      </c>
      <c r="AW290" s="12" t="s">
        <v>36</v>
      </c>
      <c r="AX290" s="12" t="s">
        <v>80</v>
      </c>
      <c r="AY290" s="142" t="s">
        <v>154</v>
      </c>
    </row>
    <row r="291" spans="2:65" s="13" customFormat="1" ht="11.25">
      <c r="B291" s="147"/>
      <c r="D291" s="141" t="s">
        <v>168</v>
      </c>
      <c r="E291" s="148" t="s">
        <v>1</v>
      </c>
      <c r="F291" s="149" t="s">
        <v>188</v>
      </c>
      <c r="H291" s="150">
        <v>5</v>
      </c>
      <c r="I291" s="151"/>
      <c r="L291" s="147"/>
      <c r="M291" s="152"/>
      <c r="T291" s="153"/>
      <c r="AT291" s="148" t="s">
        <v>168</v>
      </c>
      <c r="AU291" s="148" t="s">
        <v>90</v>
      </c>
      <c r="AV291" s="13" t="s">
        <v>90</v>
      </c>
      <c r="AW291" s="13" t="s">
        <v>36</v>
      </c>
      <c r="AX291" s="13" t="s">
        <v>80</v>
      </c>
      <c r="AY291" s="148" t="s">
        <v>154</v>
      </c>
    </row>
    <row r="292" spans="2:65" s="12" customFormat="1" ht="11.25">
      <c r="B292" s="140"/>
      <c r="D292" s="141" t="s">
        <v>168</v>
      </c>
      <c r="E292" s="142" t="s">
        <v>1</v>
      </c>
      <c r="F292" s="143" t="s">
        <v>179</v>
      </c>
      <c r="H292" s="142" t="s">
        <v>1</v>
      </c>
      <c r="I292" s="144"/>
      <c r="L292" s="140"/>
      <c r="M292" s="145"/>
      <c r="T292" s="146"/>
      <c r="AT292" s="142" t="s">
        <v>168</v>
      </c>
      <c r="AU292" s="142" t="s">
        <v>90</v>
      </c>
      <c r="AV292" s="12" t="s">
        <v>85</v>
      </c>
      <c r="AW292" s="12" t="s">
        <v>36</v>
      </c>
      <c r="AX292" s="12" t="s">
        <v>80</v>
      </c>
      <c r="AY292" s="142" t="s">
        <v>154</v>
      </c>
    </row>
    <row r="293" spans="2:65" s="13" customFormat="1" ht="11.25">
      <c r="B293" s="147"/>
      <c r="D293" s="141" t="s">
        <v>168</v>
      </c>
      <c r="E293" s="148" t="s">
        <v>1</v>
      </c>
      <c r="F293" s="149" t="s">
        <v>384</v>
      </c>
      <c r="H293" s="150">
        <v>56</v>
      </c>
      <c r="I293" s="151"/>
      <c r="L293" s="147"/>
      <c r="M293" s="152"/>
      <c r="T293" s="153"/>
      <c r="AT293" s="148" t="s">
        <v>168</v>
      </c>
      <c r="AU293" s="148" t="s">
        <v>90</v>
      </c>
      <c r="AV293" s="13" t="s">
        <v>90</v>
      </c>
      <c r="AW293" s="13" t="s">
        <v>36</v>
      </c>
      <c r="AX293" s="13" t="s">
        <v>80</v>
      </c>
      <c r="AY293" s="148" t="s">
        <v>154</v>
      </c>
    </row>
    <row r="294" spans="2:65" s="14" customFormat="1" ht="11.25">
      <c r="B294" s="154"/>
      <c r="D294" s="141" t="s">
        <v>168</v>
      </c>
      <c r="E294" s="155" t="s">
        <v>1</v>
      </c>
      <c r="F294" s="156" t="s">
        <v>173</v>
      </c>
      <c r="H294" s="157">
        <v>64</v>
      </c>
      <c r="I294" s="158"/>
      <c r="L294" s="154"/>
      <c r="M294" s="159"/>
      <c r="T294" s="160"/>
      <c r="AT294" s="155" t="s">
        <v>168</v>
      </c>
      <c r="AU294" s="155" t="s">
        <v>90</v>
      </c>
      <c r="AV294" s="14" t="s">
        <v>162</v>
      </c>
      <c r="AW294" s="14" t="s">
        <v>36</v>
      </c>
      <c r="AX294" s="14" t="s">
        <v>85</v>
      </c>
      <c r="AY294" s="155" t="s">
        <v>154</v>
      </c>
    </row>
    <row r="295" spans="2:65" s="1" customFormat="1" ht="16.5" customHeight="1">
      <c r="B295" s="31"/>
      <c r="C295" s="127" t="s">
        <v>398</v>
      </c>
      <c r="D295" s="127" t="s">
        <v>157</v>
      </c>
      <c r="E295" s="128" t="s">
        <v>399</v>
      </c>
      <c r="F295" s="129" t="s">
        <v>400</v>
      </c>
      <c r="G295" s="130" t="s">
        <v>378</v>
      </c>
      <c r="H295" s="131">
        <v>106</v>
      </c>
      <c r="I295" s="132"/>
      <c r="J295" s="133">
        <f t="shared" ref="J295:J307" si="0">ROUND(I295*H295,2)</f>
        <v>0</v>
      </c>
      <c r="K295" s="129" t="s">
        <v>161</v>
      </c>
      <c r="L295" s="31"/>
      <c r="M295" s="134" t="s">
        <v>1</v>
      </c>
      <c r="N295" s="135" t="s">
        <v>45</v>
      </c>
      <c r="P295" s="136">
        <f t="shared" ref="P295:P307" si="1">O295*H295</f>
        <v>0</v>
      </c>
      <c r="Q295" s="136">
        <v>0</v>
      </c>
      <c r="R295" s="136">
        <f t="shared" ref="R295:R307" si="2">Q295*H295</f>
        <v>0</v>
      </c>
      <c r="S295" s="136">
        <v>1.9460000000000002E-2</v>
      </c>
      <c r="T295" s="137">
        <f t="shared" ref="T295:T307" si="3">S295*H295</f>
        <v>2.0627600000000004</v>
      </c>
      <c r="AR295" s="138" t="s">
        <v>240</v>
      </c>
      <c r="AT295" s="138" t="s">
        <v>157</v>
      </c>
      <c r="AU295" s="138" t="s">
        <v>90</v>
      </c>
      <c r="AY295" s="16" t="s">
        <v>154</v>
      </c>
      <c r="BE295" s="139">
        <f t="shared" ref="BE295:BE307" si="4">IF(N295="základní",J295,0)</f>
        <v>0</v>
      </c>
      <c r="BF295" s="139">
        <f t="shared" ref="BF295:BF307" si="5">IF(N295="snížená",J295,0)</f>
        <v>0</v>
      </c>
      <c r="BG295" s="139">
        <f t="shared" ref="BG295:BG307" si="6">IF(N295="zákl. přenesená",J295,0)</f>
        <v>0</v>
      </c>
      <c r="BH295" s="139">
        <f t="shared" ref="BH295:BH307" si="7">IF(N295="sníž. přenesená",J295,0)</f>
        <v>0</v>
      </c>
      <c r="BI295" s="139">
        <f t="shared" ref="BI295:BI307" si="8">IF(N295="nulová",J295,0)</f>
        <v>0</v>
      </c>
      <c r="BJ295" s="16" t="s">
        <v>85</v>
      </c>
      <c r="BK295" s="139">
        <f t="shared" ref="BK295:BK307" si="9">ROUND(I295*H295,2)</f>
        <v>0</v>
      </c>
      <c r="BL295" s="16" t="s">
        <v>240</v>
      </c>
      <c r="BM295" s="138" t="s">
        <v>401</v>
      </c>
    </row>
    <row r="296" spans="2:65" s="1" customFormat="1" ht="24.2" customHeight="1">
      <c r="B296" s="31"/>
      <c r="C296" s="127" t="s">
        <v>402</v>
      </c>
      <c r="D296" s="127" t="s">
        <v>157</v>
      </c>
      <c r="E296" s="128" t="s">
        <v>403</v>
      </c>
      <c r="F296" s="129" t="s">
        <v>404</v>
      </c>
      <c r="G296" s="130" t="s">
        <v>378</v>
      </c>
      <c r="H296" s="131">
        <v>49</v>
      </c>
      <c r="I296" s="132"/>
      <c r="J296" s="133">
        <f t="shared" si="0"/>
        <v>0</v>
      </c>
      <c r="K296" s="129" t="s">
        <v>161</v>
      </c>
      <c r="L296" s="31"/>
      <c r="M296" s="134" t="s">
        <v>1</v>
      </c>
      <c r="N296" s="135" t="s">
        <v>45</v>
      </c>
      <c r="P296" s="136">
        <f t="shared" si="1"/>
        <v>0</v>
      </c>
      <c r="Q296" s="136">
        <v>1.7729276499999998E-2</v>
      </c>
      <c r="R296" s="136">
        <f t="shared" si="2"/>
        <v>0.86873454849999987</v>
      </c>
      <c r="S296" s="136">
        <v>0</v>
      </c>
      <c r="T296" s="137">
        <f t="shared" si="3"/>
        <v>0</v>
      </c>
      <c r="AR296" s="138" t="s">
        <v>240</v>
      </c>
      <c r="AT296" s="138" t="s">
        <v>157</v>
      </c>
      <c r="AU296" s="138" t="s">
        <v>90</v>
      </c>
      <c r="AY296" s="16" t="s">
        <v>154</v>
      </c>
      <c r="BE296" s="139">
        <f t="shared" si="4"/>
        <v>0</v>
      </c>
      <c r="BF296" s="139">
        <f t="shared" si="5"/>
        <v>0</v>
      </c>
      <c r="BG296" s="139">
        <f t="shared" si="6"/>
        <v>0</v>
      </c>
      <c r="BH296" s="139">
        <f t="shared" si="7"/>
        <v>0</v>
      </c>
      <c r="BI296" s="139">
        <f t="shared" si="8"/>
        <v>0</v>
      </c>
      <c r="BJ296" s="16" t="s">
        <v>85</v>
      </c>
      <c r="BK296" s="139">
        <f t="shared" si="9"/>
        <v>0</v>
      </c>
      <c r="BL296" s="16" t="s">
        <v>240</v>
      </c>
      <c r="BM296" s="138" t="s">
        <v>405</v>
      </c>
    </row>
    <row r="297" spans="2:65" s="1" customFormat="1" ht="24.2" customHeight="1">
      <c r="B297" s="31"/>
      <c r="C297" s="127" t="s">
        <v>406</v>
      </c>
      <c r="D297" s="127" t="s">
        <v>157</v>
      </c>
      <c r="E297" s="128" t="s">
        <v>407</v>
      </c>
      <c r="F297" s="129" t="s">
        <v>408</v>
      </c>
      <c r="G297" s="130" t="s">
        <v>378</v>
      </c>
      <c r="H297" s="131">
        <v>41</v>
      </c>
      <c r="I297" s="132"/>
      <c r="J297" s="133">
        <f t="shared" si="0"/>
        <v>0</v>
      </c>
      <c r="K297" s="129" t="s">
        <v>161</v>
      </c>
      <c r="L297" s="31"/>
      <c r="M297" s="134" t="s">
        <v>1</v>
      </c>
      <c r="N297" s="135" t="s">
        <v>45</v>
      </c>
      <c r="P297" s="136">
        <f t="shared" si="1"/>
        <v>0</v>
      </c>
      <c r="Q297" s="136">
        <v>2.0729276500000001E-2</v>
      </c>
      <c r="R297" s="136">
        <f t="shared" si="2"/>
        <v>0.84990033650000008</v>
      </c>
      <c r="S297" s="136">
        <v>0</v>
      </c>
      <c r="T297" s="137">
        <f t="shared" si="3"/>
        <v>0</v>
      </c>
      <c r="AR297" s="138" t="s">
        <v>240</v>
      </c>
      <c r="AT297" s="138" t="s">
        <v>157</v>
      </c>
      <c r="AU297" s="138" t="s">
        <v>90</v>
      </c>
      <c r="AY297" s="16" t="s">
        <v>154</v>
      </c>
      <c r="BE297" s="139">
        <f t="shared" si="4"/>
        <v>0</v>
      </c>
      <c r="BF297" s="139">
        <f t="shared" si="5"/>
        <v>0</v>
      </c>
      <c r="BG297" s="139">
        <f t="shared" si="6"/>
        <v>0</v>
      </c>
      <c r="BH297" s="139">
        <f t="shared" si="7"/>
        <v>0</v>
      </c>
      <c r="BI297" s="139">
        <f t="shared" si="8"/>
        <v>0</v>
      </c>
      <c r="BJ297" s="16" t="s">
        <v>85</v>
      </c>
      <c r="BK297" s="139">
        <f t="shared" si="9"/>
        <v>0</v>
      </c>
      <c r="BL297" s="16" t="s">
        <v>240</v>
      </c>
      <c r="BM297" s="138" t="s">
        <v>409</v>
      </c>
    </row>
    <row r="298" spans="2:65" s="1" customFormat="1" ht="24.2" customHeight="1">
      <c r="B298" s="31"/>
      <c r="C298" s="127" t="s">
        <v>410</v>
      </c>
      <c r="D298" s="127" t="s">
        <v>157</v>
      </c>
      <c r="E298" s="128" t="s">
        <v>411</v>
      </c>
      <c r="F298" s="129" t="s">
        <v>412</v>
      </c>
      <c r="G298" s="130" t="s">
        <v>378</v>
      </c>
      <c r="H298" s="131">
        <v>4</v>
      </c>
      <c r="I298" s="132"/>
      <c r="J298" s="133">
        <f t="shared" si="0"/>
        <v>0</v>
      </c>
      <c r="K298" s="129" t="s">
        <v>161</v>
      </c>
      <c r="L298" s="31"/>
      <c r="M298" s="134" t="s">
        <v>1</v>
      </c>
      <c r="N298" s="135" t="s">
        <v>45</v>
      </c>
      <c r="P298" s="136">
        <f t="shared" si="1"/>
        <v>0</v>
      </c>
      <c r="Q298" s="136">
        <v>1.0469276499999999E-2</v>
      </c>
      <c r="R298" s="136">
        <f t="shared" si="2"/>
        <v>4.1877105999999997E-2</v>
      </c>
      <c r="S298" s="136">
        <v>0</v>
      </c>
      <c r="T298" s="137">
        <f t="shared" si="3"/>
        <v>0</v>
      </c>
      <c r="AR298" s="138" t="s">
        <v>240</v>
      </c>
      <c r="AT298" s="138" t="s">
        <v>157</v>
      </c>
      <c r="AU298" s="138" t="s">
        <v>90</v>
      </c>
      <c r="AY298" s="16" t="s">
        <v>154</v>
      </c>
      <c r="BE298" s="139">
        <f t="shared" si="4"/>
        <v>0</v>
      </c>
      <c r="BF298" s="139">
        <f t="shared" si="5"/>
        <v>0</v>
      </c>
      <c r="BG298" s="139">
        <f t="shared" si="6"/>
        <v>0</v>
      </c>
      <c r="BH298" s="139">
        <f t="shared" si="7"/>
        <v>0</v>
      </c>
      <c r="BI298" s="139">
        <f t="shared" si="8"/>
        <v>0</v>
      </c>
      <c r="BJ298" s="16" t="s">
        <v>85</v>
      </c>
      <c r="BK298" s="139">
        <f t="shared" si="9"/>
        <v>0</v>
      </c>
      <c r="BL298" s="16" t="s">
        <v>240</v>
      </c>
      <c r="BM298" s="138" t="s">
        <v>413</v>
      </c>
    </row>
    <row r="299" spans="2:65" s="1" customFormat="1" ht="24.2" customHeight="1">
      <c r="B299" s="31"/>
      <c r="C299" s="127" t="s">
        <v>414</v>
      </c>
      <c r="D299" s="127" t="s">
        <v>157</v>
      </c>
      <c r="E299" s="128" t="s">
        <v>415</v>
      </c>
      <c r="F299" s="129" t="s">
        <v>416</v>
      </c>
      <c r="G299" s="130" t="s">
        <v>378</v>
      </c>
      <c r="H299" s="131">
        <v>1</v>
      </c>
      <c r="I299" s="132"/>
      <c r="J299" s="133">
        <f t="shared" si="0"/>
        <v>0</v>
      </c>
      <c r="K299" s="129" t="s">
        <v>161</v>
      </c>
      <c r="L299" s="31"/>
      <c r="M299" s="134" t="s">
        <v>1</v>
      </c>
      <c r="N299" s="135" t="s">
        <v>45</v>
      </c>
      <c r="P299" s="136">
        <f t="shared" si="1"/>
        <v>0</v>
      </c>
      <c r="Q299" s="136">
        <v>1.3959276499999999E-2</v>
      </c>
      <c r="R299" s="136">
        <f t="shared" si="2"/>
        <v>1.3959276499999999E-2</v>
      </c>
      <c r="S299" s="136">
        <v>0</v>
      </c>
      <c r="T299" s="137">
        <f t="shared" si="3"/>
        <v>0</v>
      </c>
      <c r="AR299" s="138" t="s">
        <v>240</v>
      </c>
      <c r="AT299" s="138" t="s">
        <v>157</v>
      </c>
      <c r="AU299" s="138" t="s">
        <v>90</v>
      </c>
      <c r="AY299" s="16" t="s">
        <v>154</v>
      </c>
      <c r="BE299" s="139">
        <f t="shared" si="4"/>
        <v>0</v>
      </c>
      <c r="BF299" s="139">
        <f t="shared" si="5"/>
        <v>0</v>
      </c>
      <c r="BG299" s="139">
        <f t="shared" si="6"/>
        <v>0</v>
      </c>
      <c r="BH299" s="139">
        <f t="shared" si="7"/>
        <v>0</v>
      </c>
      <c r="BI299" s="139">
        <f t="shared" si="8"/>
        <v>0</v>
      </c>
      <c r="BJ299" s="16" t="s">
        <v>85</v>
      </c>
      <c r="BK299" s="139">
        <f t="shared" si="9"/>
        <v>0</v>
      </c>
      <c r="BL299" s="16" t="s">
        <v>240</v>
      </c>
      <c r="BM299" s="138" t="s">
        <v>417</v>
      </c>
    </row>
    <row r="300" spans="2:65" s="1" customFormat="1" ht="24.2" customHeight="1">
      <c r="B300" s="31"/>
      <c r="C300" s="127" t="s">
        <v>418</v>
      </c>
      <c r="D300" s="127" t="s">
        <v>157</v>
      </c>
      <c r="E300" s="128" t="s">
        <v>419</v>
      </c>
      <c r="F300" s="129" t="s">
        <v>420</v>
      </c>
      <c r="G300" s="130" t="s">
        <v>378</v>
      </c>
      <c r="H300" s="131">
        <v>1</v>
      </c>
      <c r="I300" s="132"/>
      <c r="J300" s="133">
        <f t="shared" si="0"/>
        <v>0</v>
      </c>
      <c r="K300" s="129" t="s">
        <v>1</v>
      </c>
      <c r="L300" s="31"/>
      <c r="M300" s="134" t="s">
        <v>1</v>
      </c>
      <c r="N300" s="135" t="s">
        <v>45</v>
      </c>
      <c r="P300" s="136">
        <f t="shared" si="1"/>
        <v>0</v>
      </c>
      <c r="Q300" s="136">
        <v>3.1370000000000002E-2</v>
      </c>
      <c r="R300" s="136">
        <f t="shared" si="2"/>
        <v>3.1370000000000002E-2</v>
      </c>
      <c r="S300" s="136">
        <v>0</v>
      </c>
      <c r="T300" s="137">
        <f t="shared" si="3"/>
        <v>0</v>
      </c>
      <c r="AR300" s="138" t="s">
        <v>240</v>
      </c>
      <c r="AT300" s="138" t="s">
        <v>157</v>
      </c>
      <c r="AU300" s="138" t="s">
        <v>90</v>
      </c>
      <c r="AY300" s="16" t="s">
        <v>154</v>
      </c>
      <c r="BE300" s="139">
        <f t="shared" si="4"/>
        <v>0</v>
      </c>
      <c r="BF300" s="139">
        <f t="shared" si="5"/>
        <v>0</v>
      </c>
      <c r="BG300" s="139">
        <f t="shared" si="6"/>
        <v>0</v>
      </c>
      <c r="BH300" s="139">
        <f t="shared" si="7"/>
        <v>0</v>
      </c>
      <c r="BI300" s="139">
        <f t="shared" si="8"/>
        <v>0</v>
      </c>
      <c r="BJ300" s="16" t="s">
        <v>85</v>
      </c>
      <c r="BK300" s="139">
        <f t="shared" si="9"/>
        <v>0</v>
      </c>
      <c r="BL300" s="16" t="s">
        <v>240</v>
      </c>
      <c r="BM300" s="138" t="s">
        <v>421</v>
      </c>
    </row>
    <row r="301" spans="2:65" s="1" customFormat="1" ht="21.75" customHeight="1">
      <c r="B301" s="31"/>
      <c r="C301" s="127" t="s">
        <v>422</v>
      </c>
      <c r="D301" s="127" t="s">
        <v>157</v>
      </c>
      <c r="E301" s="128" t="s">
        <v>423</v>
      </c>
      <c r="F301" s="129" t="s">
        <v>424</v>
      </c>
      <c r="G301" s="130" t="s">
        <v>378</v>
      </c>
      <c r="H301" s="131">
        <v>1</v>
      </c>
      <c r="I301" s="132"/>
      <c r="J301" s="133">
        <f t="shared" si="0"/>
        <v>0</v>
      </c>
      <c r="K301" s="129" t="s">
        <v>161</v>
      </c>
      <c r="L301" s="31"/>
      <c r="M301" s="134" t="s">
        <v>1</v>
      </c>
      <c r="N301" s="135" t="s">
        <v>45</v>
      </c>
      <c r="P301" s="136">
        <f t="shared" si="1"/>
        <v>0</v>
      </c>
      <c r="Q301" s="136">
        <v>1.45152626E-2</v>
      </c>
      <c r="R301" s="136">
        <f t="shared" si="2"/>
        <v>1.45152626E-2</v>
      </c>
      <c r="S301" s="136">
        <v>0</v>
      </c>
      <c r="T301" s="137">
        <f t="shared" si="3"/>
        <v>0</v>
      </c>
      <c r="AR301" s="138" t="s">
        <v>240</v>
      </c>
      <c r="AT301" s="138" t="s">
        <v>157</v>
      </c>
      <c r="AU301" s="138" t="s">
        <v>90</v>
      </c>
      <c r="AY301" s="16" t="s">
        <v>154</v>
      </c>
      <c r="BE301" s="139">
        <f t="shared" si="4"/>
        <v>0</v>
      </c>
      <c r="BF301" s="139">
        <f t="shared" si="5"/>
        <v>0</v>
      </c>
      <c r="BG301" s="139">
        <f t="shared" si="6"/>
        <v>0</v>
      </c>
      <c r="BH301" s="139">
        <f t="shared" si="7"/>
        <v>0</v>
      </c>
      <c r="BI301" s="139">
        <f t="shared" si="8"/>
        <v>0</v>
      </c>
      <c r="BJ301" s="16" t="s">
        <v>85</v>
      </c>
      <c r="BK301" s="139">
        <f t="shared" si="9"/>
        <v>0</v>
      </c>
      <c r="BL301" s="16" t="s">
        <v>240</v>
      </c>
      <c r="BM301" s="138" t="s">
        <v>425</v>
      </c>
    </row>
    <row r="302" spans="2:65" s="1" customFormat="1" ht="37.9" customHeight="1">
      <c r="B302" s="31"/>
      <c r="C302" s="127" t="s">
        <v>426</v>
      </c>
      <c r="D302" s="127" t="s">
        <v>157</v>
      </c>
      <c r="E302" s="128" t="s">
        <v>427</v>
      </c>
      <c r="F302" s="129" t="s">
        <v>428</v>
      </c>
      <c r="G302" s="130" t="s">
        <v>378</v>
      </c>
      <c r="H302" s="131">
        <v>1</v>
      </c>
      <c r="I302" s="132"/>
      <c r="J302" s="133">
        <f t="shared" si="0"/>
        <v>0</v>
      </c>
      <c r="K302" s="129" t="s">
        <v>161</v>
      </c>
      <c r="L302" s="31"/>
      <c r="M302" s="134" t="s">
        <v>1</v>
      </c>
      <c r="N302" s="135" t="s">
        <v>45</v>
      </c>
      <c r="P302" s="136">
        <f t="shared" si="1"/>
        <v>0</v>
      </c>
      <c r="Q302" s="136">
        <v>3.6492799999999999E-2</v>
      </c>
      <c r="R302" s="136">
        <f t="shared" si="2"/>
        <v>3.6492799999999999E-2</v>
      </c>
      <c r="S302" s="136">
        <v>0</v>
      </c>
      <c r="T302" s="137">
        <f t="shared" si="3"/>
        <v>0</v>
      </c>
      <c r="AR302" s="138" t="s">
        <v>240</v>
      </c>
      <c r="AT302" s="138" t="s">
        <v>157</v>
      </c>
      <c r="AU302" s="138" t="s">
        <v>90</v>
      </c>
      <c r="AY302" s="16" t="s">
        <v>154</v>
      </c>
      <c r="BE302" s="139">
        <f t="shared" si="4"/>
        <v>0</v>
      </c>
      <c r="BF302" s="139">
        <f t="shared" si="5"/>
        <v>0</v>
      </c>
      <c r="BG302" s="139">
        <f t="shared" si="6"/>
        <v>0</v>
      </c>
      <c r="BH302" s="139">
        <f t="shared" si="7"/>
        <v>0</v>
      </c>
      <c r="BI302" s="139">
        <f t="shared" si="8"/>
        <v>0</v>
      </c>
      <c r="BJ302" s="16" t="s">
        <v>85</v>
      </c>
      <c r="BK302" s="139">
        <f t="shared" si="9"/>
        <v>0</v>
      </c>
      <c r="BL302" s="16" t="s">
        <v>240</v>
      </c>
      <c r="BM302" s="138" t="s">
        <v>429</v>
      </c>
    </row>
    <row r="303" spans="2:65" s="1" customFormat="1" ht="24.2" customHeight="1">
      <c r="B303" s="31"/>
      <c r="C303" s="127" t="s">
        <v>170</v>
      </c>
      <c r="D303" s="127" t="s">
        <v>157</v>
      </c>
      <c r="E303" s="128" t="s">
        <v>430</v>
      </c>
      <c r="F303" s="129" t="s">
        <v>431</v>
      </c>
      <c r="G303" s="130" t="s">
        <v>378</v>
      </c>
      <c r="H303" s="131">
        <v>95</v>
      </c>
      <c r="I303" s="132"/>
      <c r="J303" s="133">
        <f t="shared" si="0"/>
        <v>0</v>
      </c>
      <c r="K303" s="129" t="s">
        <v>161</v>
      </c>
      <c r="L303" s="31"/>
      <c r="M303" s="134" t="s">
        <v>1</v>
      </c>
      <c r="N303" s="135" t="s">
        <v>45</v>
      </c>
      <c r="P303" s="136">
        <f t="shared" si="1"/>
        <v>0</v>
      </c>
      <c r="Q303" s="136">
        <v>5.1820000000000002E-4</v>
      </c>
      <c r="R303" s="136">
        <f t="shared" si="2"/>
        <v>4.9229000000000002E-2</v>
      </c>
      <c r="S303" s="136">
        <v>0</v>
      </c>
      <c r="T303" s="137">
        <f t="shared" si="3"/>
        <v>0</v>
      </c>
      <c r="AR303" s="138" t="s">
        <v>240</v>
      </c>
      <c r="AT303" s="138" t="s">
        <v>157</v>
      </c>
      <c r="AU303" s="138" t="s">
        <v>90</v>
      </c>
      <c r="AY303" s="16" t="s">
        <v>154</v>
      </c>
      <c r="BE303" s="139">
        <f t="shared" si="4"/>
        <v>0</v>
      </c>
      <c r="BF303" s="139">
        <f t="shared" si="5"/>
        <v>0</v>
      </c>
      <c r="BG303" s="139">
        <f t="shared" si="6"/>
        <v>0</v>
      </c>
      <c r="BH303" s="139">
        <f t="shared" si="7"/>
        <v>0</v>
      </c>
      <c r="BI303" s="139">
        <f t="shared" si="8"/>
        <v>0</v>
      </c>
      <c r="BJ303" s="16" t="s">
        <v>85</v>
      </c>
      <c r="BK303" s="139">
        <f t="shared" si="9"/>
        <v>0</v>
      </c>
      <c r="BL303" s="16" t="s">
        <v>240</v>
      </c>
      <c r="BM303" s="138" t="s">
        <v>432</v>
      </c>
    </row>
    <row r="304" spans="2:65" s="1" customFormat="1" ht="24.2" customHeight="1">
      <c r="B304" s="31"/>
      <c r="C304" s="127" t="s">
        <v>433</v>
      </c>
      <c r="D304" s="127" t="s">
        <v>157</v>
      </c>
      <c r="E304" s="128" t="s">
        <v>434</v>
      </c>
      <c r="F304" s="129" t="s">
        <v>435</v>
      </c>
      <c r="G304" s="130" t="s">
        <v>378</v>
      </c>
      <c r="H304" s="131">
        <v>65</v>
      </c>
      <c r="I304" s="132"/>
      <c r="J304" s="133">
        <f t="shared" si="0"/>
        <v>0</v>
      </c>
      <c r="K304" s="129" t="s">
        <v>161</v>
      </c>
      <c r="L304" s="31"/>
      <c r="M304" s="134" t="s">
        <v>1</v>
      </c>
      <c r="N304" s="135" t="s">
        <v>45</v>
      </c>
      <c r="P304" s="136">
        <f t="shared" si="1"/>
        <v>0</v>
      </c>
      <c r="Q304" s="136">
        <v>5.1820000000000002E-4</v>
      </c>
      <c r="R304" s="136">
        <f t="shared" si="2"/>
        <v>3.3683000000000005E-2</v>
      </c>
      <c r="S304" s="136">
        <v>0</v>
      </c>
      <c r="T304" s="137">
        <f t="shared" si="3"/>
        <v>0</v>
      </c>
      <c r="AR304" s="138" t="s">
        <v>240</v>
      </c>
      <c r="AT304" s="138" t="s">
        <v>157</v>
      </c>
      <c r="AU304" s="138" t="s">
        <v>90</v>
      </c>
      <c r="AY304" s="16" t="s">
        <v>154</v>
      </c>
      <c r="BE304" s="139">
        <f t="shared" si="4"/>
        <v>0</v>
      </c>
      <c r="BF304" s="139">
        <f t="shared" si="5"/>
        <v>0</v>
      </c>
      <c r="BG304" s="139">
        <f t="shared" si="6"/>
        <v>0</v>
      </c>
      <c r="BH304" s="139">
        <f t="shared" si="7"/>
        <v>0</v>
      </c>
      <c r="BI304" s="139">
        <f t="shared" si="8"/>
        <v>0</v>
      </c>
      <c r="BJ304" s="16" t="s">
        <v>85</v>
      </c>
      <c r="BK304" s="139">
        <f t="shared" si="9"/>
        <v>0</v>
      </c>
      <c r="BL304" s="16" t="s">
        <v>240</v>
      </c>
      <c r="BM304" s="138" t="s">
        <v>436</v>
      </c>
    </row>
    <row r="305" spans="2:65" s="1" customFormat="1" ht="16.5" customHeight="1">
      <c r="B305" s="31"/>
      <c r="C305" s="127" t="s">
        <v>437</v>
      </c>
      <c r="D305" s="127" t="s">
        <v>157</v>
      </c>
      <c r="E305" s="128" t="s">
        <v>438</v>
      </c>
      <c r="F305" s="129" t="s">
        <v>439</v>
      </c>
      <c r="G305" s="130" t="s">
        <v>378</v>
      </c>
      <c r="H305" s="131">
        <v>65</v>
      </c>
      <c r="I305" s="132"/>
      <c r="J305" s="133">
        <f t="shared" si="0"/>
        <v>0</v>
      </c>
      <c r="K305" s="129" t="s">
        <v>1</v>
      </c>
      <c r="L305" s="31"/>
      <c r="M305" s="134" t="s">
        <v>1</v>
      </c>
      <c r="N305" s="135" t="s">
        <v>45</v>
      </c>
      <c r="P305" s="136">
        <f t="shared" si="1"/>
        <v>0</v>
      </c>
      <c r="Q305" s="136">
        <v>5.1999999999999995E-4</v>
      </c>
      <c r="R305" s="136">
        <f t="shared" si="2"/>
        <v>3.3799999999999997E-2</v>
      </c>
      <c r="S305" s="136">
        <v>0</v>
      </c>
      <c r="T305" s="137">
        <f t="shared" si="3"/>
        <v>0</v>
      </c>
      <c r="AR305" s="138" t="s">
        <v>240</v>
      </c>
      <c r="AT305" s="138" t="s">
        <v>157</v>
      </c>
      <c r="AU305" s="138" t="s">
        <v>90</v>
      </c>
      <c r="AY305" s="16" t="s">
        <v>154</v>
      </c>
      <c r="BE305" s="139">
        <f t="shared" si="4"/>
        <v>0</v>
      </c>
      <c r="BF305" s="139">
        <f t="shared" si="5"/>
        <v>0</v>
      </c>
      <c r="BG305" s="139">
        <f t="shared" si="6"/>
        <v>0</v>
      </c>
      <c r="BH305" s="139">
        <f t="shared" si="7"/>
        <v>0</v>
      </c>
      <c r="BI305" s="139">
        <f t="shared" si="8"/>
        <v>0</v>
      </c>
      <c r="BJ305" s="16" t="s">
        <v>85</v>
      </c>
      <c r="BK305" s="139">
        <f t="shared" si="9"/>
        <v>0</v>
      </c>
      <c r="BL305" s="16" t="s">
        <v>240</v>
      </c>
      <c r="BM305" s="138" t="s">
        <v>440</v>
      </c>
    </row>
    <row r="306" spans="2:65" s="1" customFormat="1" ht="24.2" customHeight="1">
      <c r="B306" s="31"/>
      <c r="C306" s="127" t="s">
        <v>441</v>
      </c>
      <c r="D306" s="127" t="s">
        <v>157</v>
      </c>
      <c r="E306" s="128" t="s">
        <v>442</v>
      </c>
      <c r="F306" s="129" t="s">
        <v>443</v>
      </c>
      <c r="G306" s="130" t="s">
        <v>378</v>
      </c>
      <c r="H306" s="131">
        <v>95</v>
      </c>
      <c r="I306" s="132"/>
      <c r="J306" s="133">
        <f t="shared" si="0"/>
        <v>0</v>
      </c>
      <c r="K306" s="129" t="s">
        <v>161</v>
      </c>
      <c r="L306" s="31"/>
      <c r="M306" s="134" t="s">
        <v>1</v>
      </c>
      <c r="N306" s="135" t="s">
        <v>45</v>
      </c>
      <c r="P306" s="136">
        <f t="shared" si="1"/>
        <v>0</v>
      </c>
      <c r="Q306" s="136">
        <v>5.1820000000000002E-4</v>
      </c>
      <c r="R306" s="136">
        <f t="shared" si="2"/>
        <v>4.9229000000000002E-2</v>
      </c>
      <c r="S306" s="136">
        <v>0</v>
      </c>
      <c r="T306" s="137">
        <f t="shared" si="3"/>
        <v>0</v>
      </c>
      <c r="AR306" s="138" t="s">
        <v>240</v>
      </c>
      <c r="AT306" s="138" t="s">
        <v>157</v>
      </c>
      <c r="AU306" s="138" t="s">
        <v>90</v>
      </c>
      <c r="AY306" s="16" t="s">
        <v>154</v>
      </c>
      <c r="BE306" s="139">
        <f t="shared" si="4"/>
        <v>0</v>
      </c>
      <c r="BF306" s="139">
        <f t="shared" si="5"/>
        <v>0</v>
      </c>
      <c r="BG306" s="139">
        <f t="shared" si="6"/>
        <v>0</v>
      </c>
      <c r="BH306" s="139">
        <f t="shared" si="7"/>
        <v>0</v>
      </c>
      <c r="BI306" s="139">
        <f t="shared" si="8"/>
        <v>0</v>
      </c>
      <c r="BJ306" s="16" t="s">
        <v>85</v>
      </c>
      <c r="BK306" s="139">
        <f t="shared" si="9"/>
        <v>0</v>
      </c>
      <c r="BL306" s="16" t="s">
        <v>240</v>
      </c>
      <c r="BM306" s="138" t="s">
        <v>444</v>
      </c>
    </row>
    <row r="307" spans="2:65" s="1" customFormat="1" ht="16.5" customHeight="1">
      <c r="B307" s="31"/>
      <c r="C307" s="127" t="s">
        <v>445</v>
      </c>
      <c r="D307" s="127" t="s">
        <v>157</v>
      </c>
      <c r="E307" s="128" t="s">
        <v>446</v>
      </c>
      <c r="F307" s="129" t="s">
        <v>447</v>
      </c>
      <c r="G307" s="130" t="s">
        <v>378</v>
      </c>
      <c r="H307" s="131">
        <v>16</v>
      </c>
      <c r="I307" s="132"/>
      <c r="J307" s="133">
        <f t="shared" si="0"/>
        <v>0</v>
      </c>
      <c r="K307" s="129" t="s">
        <v>161</v>
      </c>
      <c r="L307" s="31"/>
      <c r="M307" s="134" t="s">
        <v>1</v>
      </c>
      <c r="N307" s="135" t="s">
        <v>45</v>
      </c>
      <c r="P307" s="136">
        <f t="shared" si="1"/>
        <v>0</v>
      </c>
      <c r="Q307" s="136">
        <v>4.347121E-4</v>
      </c>
      <c r="R307" s="136">
        <f t="shared" si="2"/>
        <v>6.9553936E-3</v>
      </c>
      <c r="S307" s="136">
        <v>0</v>
      </c>
      <c r="T307" s="137">
        <f t="shared" si="3"/>
        <v>0</v>
      </c>
      <c r="AR307" s="138" t="s">
        <v>240</v>
      </c>
      <c r="AT307" s="138" t="s">
        <v>157</v>
      </c>
      <c r="AU307" s="138" t="s">
        <v>90</v>
      </c>
      <c r="AY307" s="16" t="s">
        <v>154</v>
      </c>
      <c r="BE307" s="139">
        <f t="shared" si="4"/>
        <v>0</v>
      </c>
      <c r="BF307" s="139">
        <f t="shared" si="5"/>
        <v>0</v>
      </c>
      <c r="BG307" s="139">
        <f t="shared" si="6"/>
        <v>0</v>
      </c>
      <c r="BH307" s="139">
        <f t="shared" si="7"/>
        <v>0</v>
      </c>
      <c r="BI307" s="139">
        <f t="shared" si="8"/>
        <v>0</v>
      </c>
      <c r="BJ307" s="16" t="s">
        <v>85</v>
      </c>
      <c r="BK307" s="139">
        <f t="shared" si="9"/>
        <v>0</v>
      </c>
      <c r="BL307" s="16" t="s">
        <v>240</v>
      </c>
      <c r="BM307" s="138" t="s">
        <v>448</v>
      </c>
    </row>
    <row r="308" spans="2:65" s="12" customFormat="1" ht="11.25">
      <c r="B308" s="140"/>
      <c r="D308" s="141" t="s">
        <v>168</v>
      </c>
      <c r="E308" s="142" t="s">
        <v>1</v>
      </c>
      <c r="F308" s="143" t="s">
        <v>177</v>
      </c>
      <c r="H308" s="142" t="s">
        <v>1</v>
      </c>
      <c r="I308" s="144"/>
      <c r="L308" s="140"/>
      <c r="M308" s="145"/>
      <c r="T308" s="146"/>
      <c r="AT308" s="142" t="s">
        <v>168</v>
      </c>
      <c r="AU308" s="142" t="s">
        <v>90</v>
      </c>
      <c r="AV308" s="12" t="s">
        <v>85</v>
      </c>
      <c r="AW308" s="12" t="s">
        <v>36</v>
      </c>
      <c r="AX308" s="12" t="s">
        <v>80</v>
      </c>
      <c r="AY308" s="142" t="s">
        <v>154</v>
      </c>
    </row>
    <row r="309" spans="2:65" s="13" customFormat="1" ht="11.25">
      <c r="B309" s="147"/>
      <c r="D309" s="141" t="s">
        <v>168</v>
      </c>
      <c r="E309" s="148" t="s">
        <v>1</v>
      </c>
      <c r="F309" s="149" t="s">
        <v>449</v>
      </c>
      <c r="H309" s="150">
        <v>2</v>
      </c>
      <c r="I309" s="151"/>
      <c r="L309" s="147"/>
      <c r="M309" s="152"/>
      <c r="T309" s="153"/>
      <c r="AT309" s="148" t="s">
        <v>168</v>
      </c>
      <c r="AU309" s="148" t="s">
        <v>90</v>
      </c>
      <c r="AV309" s="13" t="s">
        <v>90</v>
      </c>
      <c r="AW309" s="13" t="s">
        <v>36</v>
      </c>
      <c r="AX309" s="13" t="s">
        <v>80</v>
      </c>
      <c r="AY309" s="148" t="s">
        <v>154</v>
      </c>
    </row>
    <row r="310" spans="2:65" s="12" customFormat="1" ht="11.25">
      <c r="B310" s="140"/>
      <c r="D310" s="141" t="s">
        <v>168</v>
      </c>
      <c r="E310" s="142" t="s">
        <v>1</v>
      </c>
      <c r="F310" s="143" t="s">
        <v>179</v>
      </c>
      <c r="H310" s="142" t="s">
        <v>1</v>
      </c>
      <c r="I310" s="144"/>
      <c r="L310" s="140"/>
      <c r="M310" s="145"/>
      <c r="T310" s="146"/>
      <c r="AT310" s="142" t="s">
        <v>168</v>
      </c>
      <c r="AU310" s="142" t="s">
        <v>90</v>
      </c>
      <c r="AV310" s="12" t="s">
        <v>85</v>
      </c>
      <c r="AW310" s="12" t="s">
        <v>36</v>
      </c>
      <c r="AX310" s="12" t="s">
        <v>80</v>
      </c>
      <c r="AY310" s="142" t="s">
        <v>154</v>
      </c>
    </row>
    <row r="311" spans="2:65" s="13" customFormat="1" ht="11.25">
      <c r="B311" s="147"/>
      <c r="D311" s="141" t="s">
        <v>168</v>
      </c>
      <c r="E311" s="148" t="s">
        <v>1</v>
      </c>
      <c r="F311" s="149" t="s">
        <v>450</v>
      </c>
      <c r="H311" s="150">
        <v>14</v>
      </c>
      <c r="I311" s="151"/>
      <c r="L311" s="147"/>
      <c r="M311" s="152"/>
      <c r="T311" s="153"/>
      <c r="AT311" s="148" t="s">
        <v>168</v>
      </c>
      <c r="AU311" s="148" t="s">
        <v>90</v>
      </c>
      <c r="AV311" s="13" t="s">
        <v>90</v>
      </c>
      <c r="AW311" s="13" t="s">
        <v>36</v>
      </c>
      <c r="AX311" s="13" t="s">
        <v>80</v>
      </c>
      <c r="AY311" s="148" t="s">
        <v>154</v>
      </c>
    </row>
    <row r="312" spans="2:65" s="14" customFormat="1" ht="11.25">
      <c r="B312" s="154"/>
      <c r="D312" s="141" t="s">
        <v>168</v>
      </c>
      <c r="E312" s="155" t="s">
        <v>1</v>
      </c>
      <c r="F312" s="156" t="s">
        <v>173</v>
      </c>
      <c r="H312" s="157">
        <v>16</v>
      </c>
      <c r="I312" s="158"/>
      <c r="L312" s="154"/>
      <c r="M312" s="159"/>
      <c r="T312" s="160"/>
      <c r="AT312" s="155" t="s">
        <v>168</v>
      </c>
      <c r="AU312" s="155" t="s">
        <v>90</v>
      </c>
      <c r="AV312" s="14" t="s">
        <v>162</v>
      </c>
      <c r="AW312" s="14" t="s">
        <v>36</v>
      </c>
      <c r="AX312" s="14" t="s">
        <v>85</v>
      </c>
      <c r="AY312" s="155" t="s">
        <v>154</v>
      </c>
    </row>
    <row r="313" spans="2:65" s="1" customFormat="1" ht="21.75" customHeight="1">
      <c r="B313" s="31"/>
      <c r="C313" s="161" t="s">
        <v>451</v>
      </c>
      <c r="D313" s="161" t="s">
        <v>232</v>
      </c>
      <c r="E313" s="162" t="s">
        <v>452</v>
      </c>
      <c r="F313" s="163" t="s">
        <v>453</v>
      </c>
      <c r="G313" s="164" t="s">
        <v>166</v>
      </c>
      <c r="H313" s="165">
        <v>8</v>
      </c>
      <c r="I313" s="166"/>
      <c r="J313" s="167">
        <f>ROUND(I313*H313,2)</f>
        <v>0</v>
      </c>
      <c r="K313" s="163" t="s">
        <v>161</v>
      </c>
      <c r="L313" s="168"/>
      <c r="M313" s="169" t="s">
        <v>1</v>
      </c>
      <c r="N313" s="170" t="s">
        <v>45</v>
      </c>
      <c r="P313" s="136">
        <f>O313*H313</f>
        <v>0</v>
      </c>
      <c r="Q313" s="136">
        <v>6.4999999999999997E-3</v>
      </c>
      <c r="R313" s="136">
        <f>Q313*H313</f>
        <v>5.1999999999999998E-2</v>
      </c>
      <c r="S313" s="136">
        <v>0</v>
      </c>
      <c r="T313" s="137">
        <f>S313*H313</f>
        <v>0</v>
      </c>
      <c r="AR313" s="138" t="s">
        <v>332</v>
      </c>
      <c r="AT313" s="138" t="s">
        <v>232</v>
      </c>
      <c r="AU313" s="138" t="s">
        <v>90</v>
      </c>
      <c r="AY313" s="16" t="s">
        <v>154</v>
      </c>
      <c r="BE313" s="139">
        <f>IF(N313="základní",J313,0)</f>
        <v>0</v>
      </c>
      <c r="BF313" s="139">
        <f>IF(N313="snížená",J313,0)</f>
        <v>0</v>
      </c>
      <c r="BG313" s="139">
        <f>IF(N313="zákl. přenesená",J313,0)</f>
        <v>0</v>
      </c>
      <c r="BH313" s="139">
        <f>IF(N313="sníž. přenesená",J313,0)</f>
        <v>0</v>
      </c>
      <c r="BI313" s="139">
        <f>IF(N313="nulová",J313,0)</f>
        <v>0</v>
      </c>
      <c r="BJ313" s="16" t="s">
        <v>85</v>
      </c>
      <c r="BK313" s="139">
        <f>ROUND(I313*H313,2)</f>
        <v>0</v>
      </c>
      <c r="BL313" s="16" t="s">
        <v>240</v>
      </c>
      <c r="BM313" s="138" t="s">
        <v>454</v>
      </c>
    </row>
    <row r="314" spans="2:65" s="1" customFormat="1" ht="16.5" customHeight="1">
      <c r="B314" s="31"/>
      <c r="C314" s="161" t="s">
        <v>455</v>
      </c>
      <c r="D314" s="161" t="s">
        <v>232</v>
      </c>
      <c r="E314" s="162" t="s">
        <v>456</v>
      </c>
      <c r="F314" s="163" t="s">
        <v>457</v>
      </c>
      <c r="G314" s="164" t="s">
        <v>166</v>
      </c>
      <c r="H314" s="165">
        <v>8</v>
      </c>
      <c r="I314" s="166"/>
      <c r="J314" s="167">
        <f>ROUND(I314*H314,2)</f>
        <v>0</v>
      </c>
      <c r="K314" s="163" t="s">
        <v>1</v>
      </c>
      <c r="L314" s="168"/>
      <c r="M314" s="169" t="s">
        <v>1</v>
      </c>
      <c r="N314" s="170" t="s">
        <v>45</v>
      </c>
      <c r="P314" s="136">
        <f>O314*H314</f>
        <v>0</v>
      </c>
      <c r="Q314" s="136">
        <v>6.4999999999999997E-3</v>
      </c>
      <c r="R314" s="136">
        <f>Q314*H314</f>
        <v>5.1999999999999998E-2</v>
      </c>
      <c r="S314" s="136">
        <v>0</v>
      </c>
      <c r="T314" s="137">
        <f>S314*H314</f>
        <v>0</v>
      </c>
      <c r="AR314" s="138" t="s">
        <v>332</v>
      </c>
      <c r="AT314" s="138" t="s">
        <v>232</v>
      </c>
      <c r="AU314" s="138" t="s">
        <v>90</v>
      </c>
      <c r="AY314" s="16" t="s">
        <v>154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6" t="s">
        <v>85</v>
      </c>
      <c r="BK314" s="139">
        <f>ROUND(I314*H314,2)</f>
        <v>0</v>
      </c>
      <c r="BL314" s="16" t="s">
        <v>240</v>
      </c>
      <c r="BM314" s="138" t="s">
        <v>458</v>
      </c>
    </row>
    <row r="315" spans="2:65" s="12" customFormat="1" ht="11.25">
      <c r="B315" s="140"/>
      <c r="D315" s="141" t="s">
        <v>168</v>
      </c>
      <c r="E315" s="142" t="s">
        <v>1</v>
      </c>
      <c r="F315" s="143" t="s">
        <v>177</v>
      </c>
      <c r="H315" s="142" t="s">
        <v>1</v>
      </c>
      <c r="I315" s="144"/>
      <c r="L315" s="140"/>
      <c r="M315" s="145"/>
      <c r="T315" s="146"/>
      <c r="AT315" s="142" t="s">
        <v>168</v>
      </c>
      <c r="AU315" s="142" t="s">
        <v>90</v>
      </c>
      <c r="AV315" s="12" t="s">
        <v>85</v>
      </c>
      <c r="AW315" s="12" t="s">
        <v>36</v>
      </c>
      <c r="AX315" s="12" t="s">
        <v>80</v>
      </c>
      <c r="AY315" s="142" t="s">
        <v>154</v>
      </c>
    </row>
    <row r="316" spans="2:65" s="13" customFormat="1" ht="11.25">
      <c r="B316" s="147"/>
      <c r="D316" s="141" t="s">
        <v>168</v>
      </c>
      <c r="E316" s="148" t="s">
        <v>1</v>
      </c>
      <c r="F316" s="149" t="s">
        <v>85</v>
      </c>
      <c r="H316" s="150">
        <v>1</v>
      </c>
      <c r="I316" s="151"/>
      <c r="L316" s="147"/>
      <c r="M316" s="152"/>
      <c r="T316" s="153"/>
      <c r="AT316" s="148" t="s">
        <v>168</v>
      </c>
      <c r="AU316" s="148" t="s">
        <v>90</v>
      </c>
      <c r="AV316" s="13" t="s">
        <v>90</v>
      </c>
      <c r="AW316" s="13" t="s">
        <v>36</v>
      </c>
      <c r="AX316" s="13" t="s">
        <v>80</v>
      </c>
      <c r="AY316" s="148" t="s">
        <v>154</v>
      </c>
    </row>
    <row r="317" spans="2:65" s="12" customFormat="1" ht="11.25">
      <c r="B317" s="140"/>
      <c r="D317" s="141" t="s">
        <v>168</v>
      </c>
      <c r="E317" s="142" t="s">
        <v>1</v>
      </c>
      <c r="F317" s="143" t="s">
        <v>179</v>
      </c>
      <c r="H317" s="142" t="s">
        <v>1</v>
      </c>
      <c r="I317" s="144"/>
      <c r="L317" s="140"/>
      <c r="M317" s="145"/>
      <c r="T317" s="146"/>
      <c r="AT317" s="142" t="s">
        <v>168</v>
      </c>
      <c r="AU317" s="142" t="s">
        <v>90</v>
      </c>
      <c r="AV317" s="12" t="s">
        <v>85</v>
      </c>
      <c r="AW317" s="12" t="s">
        <v>36</v>
      </c>
      <c r="AX317" s="12" t="s">
        <v>80</v>
      </c>
      <c r="AY317" s="142" t="s">
        <v>154</v>
      </c>
    </row>
    <row r="318" spans="2:65" s="13" customFormat="1" ht="11.25">
      <c r="B318" s="147"/>
      <c r="D318" s="141" t="s">
        <v>168</v>
      </c>
      <c r="E318" s="148" t="s">
        <v>1</v>
      </c>
      <c r="F318" s="149" t="s">
        <v>459</v>
      </c>
      <c r="H318" s="150">
        <v>7</v>
      </c>
      <c r="I318" s="151"/>
      <c r="L318" s="147"/>
      <c r="M318" s="152"/>
      <c r="T318" s="153"/>
      <c r="AT318" s="148" t="s">
        <v>168</v>
      </c>
      <c r="AU318" s="148" t="s">
        <v>90</v>
      </c>
      <c r="AV318" s="13" t="s">
        <v>90</v>
      </c>
      <c r="AW318" s="13" t="s">
        <v>36</v>
      </c>
      <c r="AX318" s="13" t="s">
        <v>80</v>
      </c>
      <c r="AY318" s="148" t="s">
        <v>154</v>
      </c>
    </row>
    <row r="319" spans="2:65" s="14" customFormat="1" ht="11.25">
      <c r="B319" s="154"/>
      <c r="D319" s="141" t="s">
        <v>168</v>
      </c>
      <c r="E319" s="155" t="s">
        <v>1</v>
      </c>
      <c r="F319" s="156" t="s">
        <v>173</v>
      </c>
      <c r="H319" s="157">
        <v>8</v>
      </c>
      <c r="I319" s="158"/>
      <c r="L319" s="154"/>
      <c r="M319" s="159"/>
      <c r="T319" s="160"/>
      <c r="AT319" s="155" t="s">
        <v>168</v>
      </c>
      <c r="AU319" s="155" t="s">
        <v>90</v>
      </c>
      <c r="AV319" s="14" t="s">
        <v>162</v>
      </c>
      <c r="AW319" s="14" t="s">
        <v>36</v>
      </c>
      <c r="AX319" s="14" t="s">
        <v>85</v>
      </c>
      <c r="AY319" s="155" t="s">
        <v>154</v>
      </c>
    </row>
    <row r="320" spans="2:65" s="1" customFormat="1" ht="24.2" customHeight="1">
      <c r="B320" s="31"/>
      <c r="C320" s="127" t="s">
        <v>460</v>
      </c>
      <c r="D320" s="127" t="s">
        <v>157</v>
      </c>
      <c r="E320" s="128" t="s">
        <v>461</v>
      </c>
      <c r="F320" s="129" t="s">
        <v>462</v>
      </c>
      <c r="G320" s="130" t="s">
        <v>378</v>
      </c>
      <c r="H320" s="131">
        <v>2</v>
      </c>
      <c r="I320" s="132"/>
      <c r="J320" s="133">
        <f>ROUND(I320*H320,2)</f>
        <v>0</v>
      </c>
      <c r="K320" s="129" t="s">
        <v>161</v>
      </c>
      <c r="L320" s="31"/>
      <c r="M320" s="134" t="s">
        <v>1</v>
      </c>
      <c r="N320" s="135" t="s">
        <v>45</v>
      </c>
      <c r="P320" s="136">
        <f>O320*H320</f>
        <v>0</v>
      </c>
      <c r="Q320" s="136">
        <v>1.47488363E-2</v>
      </c>
      <c r="R320" s="136">
        <f>Q320*H320</f>
        <v>2.94976726E-2</v>
      </c>
      <c r="S320" s="136">
        <v>0</v>
      </c>
      <c r="T320" s="137">
        <f>S320*H320</f>
        <v>0</v>
      </c>
      <c r="AR320" s="138" t="s">
        <v>240</v>
      </c>
      <c r="AT320" s="138" t="s">
        <v>157</v>
      </c>
      <c r="AU320" s="138" t="s">
        <v>90</v>
      </c>
      <c r="AY320" s="16" t="s">
        <v>154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6" t="s">
        <v>85</v>
      </c>
      <c r="BK320" s="139">
        <f>ROUND(I320*H320,2)</f>
        <v>0</v>
      </c>
      <c r="BL320" s="16" t="s">
        <v>240</v>
      </c>
      <c r="BM320" s="138" t="s">
        <v>463</v>
      </c>
    </row>
    <row r="321" spans="2:65" s="12" customFormat="1" ht="11.25">
      <c r="B321" s="140"/>
      <c r="D321" s="141" t="s">
        <v>168</v>
      </c>
      <c r="E321" s="142" t="s">
        <v>1</v>
      </c>
      <c r="F321" s="143" t="s">
        <v>248</v>
      </c>
      <c r="H321" s="142" t="s">
        <v>1</v>
      </c>
      <c r="I321" s="144"/>
      <c r="L321" s="140"/>
      <c r="M321" s="145"/>
      <c r="T321" s="146"/>
      <c r="AT321" s="142" t="s">
        <v>168</v>
      </c>
      <c r="AU321" s="142" t="s">
        <v>90</v>
      </c>
      <c r="AV321" s="12" t="s">
        <v>85</v>
      </c>
      <c r="AW321" s="12" t="s">
        <v>36</v>
      </c>
      <c r="AX321" s="12" t="s">
        <v>80</v>
      </c>
      <c r="AY321" s="142" t="s">
        <v>154</v>
      </c>
    </row>
    <row r="322" spans="2:65" s="13" customFormat="1" ht="11.25">
      <c r="B322" s="147"/>
      <c r="D322" s="141" t="s">
        <v>168</v>
      </c>
      <c r="E322" s="148" t="s">
        <v>1</v>
      </c>
      <c r="F322" s="149" t="s">
        <v>85</v>
      </c>
      <c r="H322" s="150">
        <v>1</v>
      </c>
      <c r="I322" s="151"/>
      <c r="L322" s="147"/>
      <c r="M322" s="152"/>
      <c r="T322" s="153"/>
      <c r="AT322" s="148" t="s">
        <v>168</v>
      </c>
      <c r="AU322" s="148" t="s">
        <v>90</v>
      </c>
      <c r="AV322" s="13" t="s">
        <v>90</v>
      </c>
      <c r="AW322" s="13" t="s">
        <v>36</v>
      </c>
      <c r="AX322" s="13" t="s">
        <v>80</v>
      </c>
      <c r="AY322" s="148" t="s">
        <v>154</v>
      </c>
    </row>
    <row r="323" spans="2:65" s="12" customFormat="1" ht="11.25">
      <c r="B323" s="140"/>
      <c r="D323" s="141" t="s">
        <v>168</v>
      </c>
      <c r="E323" s="142" t="s">
        <v>1</v>
      </c>
      <c r="F323" s="143" t="s">
        <v>177</v>
      </c>
      <c r="H323" s="142" t="s">
        <v>1</v>
      </c>
      <c r="I323" s="144"/>
      <c r="L323" s="140"/>
      <c r="M323" s="145"/>
      <c r="T323" s="146"/>
      <c r="AT323" s="142" t="s">
        <v>168</v>
      </c>
      <c r="AU323" s="142" t="s">
        <v>90</v>
      </c>
      <c r="AV323" s="12" t="s">
        <v>85</v>
      </c>
      <c r="AW323" s="12" t="s">
        <v>36</v>
      </c>
      <c r="AX323" s="12" t="s">
        <v>80</v>
      </c>
      <c r="AY323" s="142" t="s">
        <v>154</v>
      </c>
    </row>
    <row r="324" spans="2:65" s="13" customFormat="1" ht="11.25">
      <c r="B324" s="147"/>
      <c r="D324" s="141" t="s">
        <v>168</v>
      </c>
      <c r="E324" s="148" t="s">
        <v>1</v>
      </c>
      <c r="F324" s="149" t="s">
        <v>85</v>
      </c>
      <c r="H324" s="150">
        <v>1</v>
      </c>
      <c r="I324" s="151"/>
      <c r="L324" s="147"/>
      <c r="M324" s="152"/>
      <c r="T324" s="153"/>
      <c r="AT324" s="148" t="s">
        <v>168</v>
      </c>
      <c r="AU324" s="148" t="s">
        <v>90</v>
      </c>
      <c r="AV324" s="13" t="s">
        <v>90</v>
      </c>
      <c r="AW324" s="13" t="s">
        <v>36</v>
      </c>
      <c r="AX324" s="13" t="s">
        <v>80</v>
      </c>
      <c r="AY324" s="148" t="s">
        <v>154</v>
      </c>
    </row>
    <row r="325" spans="2:65" s="14" customFormat="1" ht="11.25">
      <c r="B325" s="154"/>
      <c r="D325" s="141" t="s">
        <v>168</v>
      </c>
      <c r="E325" s="155" t="s">
        <v>1</v>
      </c>
      <c r="F325" s="156" t="s">
        <v>173</v>
      </c>
      <c r="H325" s="157">
        <v>2</v>
      </c>
      <c r="I325" s="158"/>
      <c r="L325" s="154"/>
      <c r="M325" s="159"/>
      <c r="T325" s="160"/>
      <c r="AT325" s="155" t="s">
        <v>168</v>
      </c>
      <c r="AU325" s="155" t="s">
        <v>90</v>
      </c>
      <c r="AV325" s="14" t="s">
        <v>162</v>
      </c>
      <c r="AW325" s="14" t="s">
        <v>36</v>
      </c>
      <c r="AX325" s="14" t="s">
        <v>85</v>
      </c>
      <c r="AY325" s="155" t="s">
        <v>154</v>
      </c>
    </row>
    <row r="326" spans="2:65" s="1" customFormat="1" ht="24.2" customHeight="1">
      <c r="B326" s="31"/>
      <c r="C326" s="127" t="s">
        <v>464</v>
      </c>
      <c r="D326" s="127" t="s">
        <v>157</v>
      </c>
      <c r="E326" s="128" t="s">
        <v>465</v>
      </c>
      <c r="F326" s="129" t="s">
        <v>466</v>
      </c>
      <c r="G326" s="130" t="s">
        <v>378</v>
      </c>
      <c r="H326" s="131">
        <v>222</v>
      </c>
      <c r="I326" s="132"/>
      <c r="J326" s="133">
        <f>ROUND(I326*H326,2)</f>
        <v>0</v>
      </c>
      <c r="K326" s="129" t="s">
        <v>161</v>
      </c>
      <c r="L326" s="31"/>
      <c r="M326" s="134" t="s">
        <v>1</v>
      </c>
      <c r="N326" s="135" t="s">
        <v>45</v>
      </c>
      <c r="P326" s="136">
        <f>O326*H326</f>
        <v>0</v>
      </c>
      <c r="Q326" s="136">
        <v>2.3913999999999999E-4</v>
      </c>
      <c r="R326" s="136">
        <f>Q326*H326</f>
        <v>5.3089079999999997E-2</v>
      </c>
      <c r="S326" s="136">
        <v>0</v>
      </c>
      <c r="T326" s="137">
        <f>S326*H326</f>
        <v>0</v>
      </c>
      <c r="AR326" s="138" t="s">
        <v>240</v>
      </c>
      <c r="AT326" s="138" t="s">
        <v>157</v>
      </c>
      <c r="AU326" s="138" t="s">
        <v>90</v>
      </c>
      <c r="AY326" s="16" t="s">
        <v>154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6" t="s">
        <v>85</v>
      </c>
      <c r="BK326" s="139">
        <f>ROUND(I326*H326,2)</f>
        <v>0</v>
      </c>
      <c r="BL326" s="16" t="s">
        <v>240</v>
      </c>
      <c r="BM326" s="138" t="s">
        <v>467</v>
      </c>
    </row>
    <row r="327" spans="2:65" s="13" customFormat="1" ht="11.25">
      <c r="B327" s="147"/>
      <c r="D327" s="141" t="s">
        <v>168</v>
      </c>
      <c r="E327" s="148" t="s">
        <v>1</v>
      </c>
      <c r="F327" s="149" t="s">
        <v>468</v>
      </c>
      <c r="H327" s="150">
        <v>222</v>
      </c>
      <c r="I327" s="151"/>
      <c r="L327" s="147"/>
      <c r="M327" s="152"/>
      <c r="T327" s="153"/>
      <c r="AT327" s="148" t="s">
        <v>168</v>
      </c>
      <c r="AU327" s="148" t="s">
        <v>90</v>
      </c>
      <c r="AV327" s="13" t="s">
        <v>90</v>
      </c>
      <c r="AW327" s="13" t="s">
        <v>36</v>
      </c>
      <c r="AX327" s="13" t="s">
        <v>80</v>
      </c>
      <c r="AY327" s="148" t="s">
        <v>154</v>
      </c>
    </row>
    <row r="328" spans="2:65" s="14" customFormat="1" ht="11.25">
      <c r="B328" s="154"/>
      <c r="D328" s="141" t="s">
        <v>168</v>
      </c>
      <c r="E328" s="155" t="s">
        <v>1</v>
      </c>
      <c r="F328" s="156" t="s">
        <v>173</v>
      </c>
      <c r="H328" s="157">
        <v>222</v>
      </c>
      <c r="I328" s="158"/>
      <c r="L328" s="154"/>
      <c r="M328" s="159"/>
      <c r="T328" s="160"/>
      <c r="AT328" s="155" t="s">
        <v>168</v>
      </c>
      <c r="AU328" s="155" t="s">
        <v>90</v>
      </c>
      <c r="AV328" s="14" t="s">
        <v>162</v>
      </c>
      <c r="AW328" s="14" t="s">
        <v>36</v>
      </c>
      <c r="AX328" s="14" t="s">
        <v>85</v>
      </c>
      <c r="AY328" s="155" t="s">
        <v>154</v>
      </c>
    </row>
    <row r="329" spans="2:65" s="1" customFormat="1" ht="24.2" customHeight="1">
      <c r="B329" s="31"/>
      <c r="C329" s="127" t="s">
        <v>469</v>
      </c>
      <c r="D329" s="127" t="s">
        <v>157</v>
      </c>
      <c r="E329" s="128" t="s">
        <v>470</v>
      </c>
      <c r="F329" s="129" t="s">
        <v>471</v>
      </c>
      <c r="G329" s="130" t="s">
        <v>378</v>
      </c>
      <c r="H329" s="131">
        <v>16</v>
      </c>
      <c r="I329" s="132"/>
      <c r="J329" s="133">
        <f>ROUND(I329*H329,2)</f>
        <v>0</v>
      </c>
      <c r="K329" s="129" t="s">
        <v>161</v>
      </c>
      <c r="L329" s="31"/>
      <c r="M329" s="134" t="s">
        <v>1</v>
      </c>
      <c r="N329" s="135" t="s">
        <v>45</v>
      </c>
      <c r="P329" s="136">
        <f>O329*H329</f>
        <v>0</v>
      </c>
      <c r="Q329" s="136">
        <v>1.8E-3</v>
      </c>
      <c r="R329" s="136">
        <f>Q329*H329</f>
        <v>2.8799999999999999E-2</v>
      </c>
      <c r="S329" s="136">
        <v>0</v>
      </c>
      <c r="T329" s="137">
        <f>S329*H329</f>
        <v>0</v>
      </c>
      <c r="AR329" s="138" t="s">
        <v>240</v>
      </c>
      <c r="AT329" s="138" t="s">
        <v>157</v>
      </c>
      <c r="AU329" s="138" t="s">
        <v>90</v>
      </c>
      <c r="AY329" s="16" t="s">
        <v>154</v>
      </c>
      <c r="BE329" s="139">
        <f>IF(N329="základní",J329,0)</f>
        <v>0</v>
      </c>
      <c r="BF329" s="139">
        <f>IF(N329="snížená",J329,0)</f>
        <v>0</v>
      </c>
      <c r="BG329" s="139">
        <f>IF(N329="zákl. přenesená",J329,0)</f>
        <v>0</v>
      </c>
      <c r="BH329" s="139">
        <f>IF(N329="sníž. přenesená",J329,0)</f>
        <v>0</v>
      </c>
      <c r="BI329" s="139">
        <f>IF(N329="nulová",J329,0)</f>
        <v>0</v>
      </c>
      <c r="BJ329" s="16" t="s">
        <v>85</v>
      </c>
      <c r="BK329" s="139">
        <f>ROUND(I329*H329,2)</f>
        <v>0</v>
      </c>
      <c r="BL329" s="16" t="s">
        <v>240</v>
      </c>
      <c r="BM329" s="138" t="s">
        <v>472</v>
      </c>
    </row>
    <row r="330" spans="2:65" s="1" customFormat="1" ht="21.75" customHeight="1">
      <c r="B330" s="31"/>
      <c r="C330" s="127" t="s">
        <v>473</v>
      </c>
      <c r="D330" s="127" t="s">
        <v>157</v>
      </c>
      <c r="E330" s="128" t="s">
        <v>474</v>
      </c>
      <c r="F330" s="129" t="s">
        <v>475</v>
      </c>
      <c r="G330" s="130" t="s">
        <v>378</v>
      </c>
      <c r="H330" s="131">
        <v>95</v>
      </c>
      <c r="I330" s="132"/>
      <c r="J330" s="133">
        <f>ROUND(I330*H330,2)</f>
        <v>0</v>
      </c>
      <c r="K330" s="129" t="s">
        <v>161</v>
      </c>
      <c r="L330" s="31"/>
      <c r="M330" s="134" t="s">
        <v>1</v>
      </c>
      <c r="N330" s="135" t="s">
        <v>45</v>
      </c>
      <c r="P330" s="136">
        <f>O330*H330</f>
        <v>0</v>
      </c>
      <c r="Q330" s="136">
        <v>1.83914E-3</v>
      </c>
      <c r="R330" s="136">
        <f>Q330*H330</f>
        <v>0.17471829999999999</v>
      </c>
      <c r="S330" s="136">
        <v>0</v>
      </c>
      <c r="T330" s="137">
        <f>S330*H330</f>
        <v>0</v>
      </c>
      <c r="AR330" s="138" t="s">
        <v>240</v>
      </c>
      <c r="AT330" s="138" t="s">
        <v>157</v>
      </c>
      <c r="AU330" s="138" t="s">
        <v>90</v>
      </c>
      <c r="AY330" s="16" t="s">
        <v>154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6" t="s">
        <v>85</v>
      </c>
      <c r="BK330" s="139">
        <f>ROUND(I330*H330,2)</f>
        <v>0</v>
      </c>
      <c r="BL330" s="16" t="s">
        <v>240</v>
      </c>
      <c r="BM330" s="138" t="s">
        <v>476</v>
      </c>
    </row>
    <row r="331" spans="2:65" s="1" customFormat="1" ht="24.2" customHeight="1">
      <c r="B331" s="31"/>
      <c r="C331" s="127" t="s">
        <v>477</v>
      </c>
      <c r="D331" s="127" t="s">
        <v>157</v>
      </c>
      <c r="E331" s="128" t="s">
        <v>478</v>
      </c>
      <c r="F331" s="129" t="s">
        <v>479</v>
      </c>
      <c r="G331" s="130" t="s">
        <v>378</v>
      </c>
      <c r="H331" s="131">
        <v>54</v>
      </c>
      <c r="I331" s="132"/>
      <c r="J331" s="133">
        <f>ROUND(I331*H331,2)</f>
        <v>0</v>
      </c>
      <c r="K331" s="129" t="s">
        <v>161</v>
      </c>
      <c r="L331" s="31"/>
      <c r="M331" s="134" t="s">
        <v>1</v>
      </c>
      <c r="N331" s="135" t="s">
        <v>45</v>
      </c>
      <c r="P331" s="136">
        <f>O331*H331</f>
        <v>0</v>
      </c>
      <c r="Q331" s="136">
        <v>2.7391400000000002E-3</v>
      </c>
      <c r="R331" s="136">
        <f>Q331*H331</f>
        <v>0.14791356</v>
      </c>
      <c r="S331" s="136">
        <v>0</v>
      </c>
      <c r="T331" s="137">
        <f>S331*H331</f>
        <v>0</v>
      </c>
      <c r="AR331" s="138" t="s">
        <v>240</v>
      </c>
      <c r="AT331" s="138" t="s">
        <v>157</v>
      </c>
      <c r="AU331" s="138" t="s">
        <v>90</v>
      </c>
      <c r="AY331" s="16" t="s">
        <v>154</v>
      </c>
      <c r="BE331" s="139">
        <f>IF(N331="základní",J331,0)</f>
        <v>0</v>
      </c>
      <c r="BF331" s="139">
        <f>IF(N331="snížená",J331,0)</f>
        <v>0</v>
      </c>
      <c r="BG331" s="139">
        <f>IF(N331="zákl. přenesená",J331,0)</f>
        <v>0</v>
      </c>
      <c r="BH331" s="139">
        <f>IF(N331="sníž. přenesená",J331,0)</f>
        <v>0</v>
      </c>
      <c r="BI331" s="139">
        <f>IF(N331="nulová",J331,0)</f>
        <v>0</v>
      </c>
      <c r="BJ331" s="16" t="s">
        <v>85</v>
      </c>
      <c r="BK331" s="139">
        <f>ROUND(I331*H331,2)</f>
        <v>0</v>
      </c>
      <c r="BL331" s="16" t="s">
        <v>240</v>
      </c>
      <c r="BM331" s="138" t="s">
        <v>480</v>
      </c>
    </row>
    <row r="332" spans="2:65" s="12" customFormat="1" ht="11.25">
      <c r="B332" s="140"/>
      <c r="D332" s="141" t="s">
        <v>168</v>
      </c>
      <c r="E332" s="142" t="s">
        <v>1</v>
      </c>
      <c r="F332" s="143" t="s">
        <v>248</v>
      </c>
      <c r="H332" s="142" t="s">
        <v>1</v>
      </c>
      <c r="I332" s="144"/>
      <c r="L332" s="140"/>
      <c r="M332" s="145"/>
      <c r="T332" s="146"/>
      <c r="AT332" s="142" t="s">
        <v>168</v>
      </c>
      <c r="AU332" s="142" t="s">
        <v>90</v>
      </c>
      <c r="AV332" s="12" t="s">
        <v>85</v>
      </c>
      <c r="AW332" s="12" t="s">
        <v>36</v>
      </c>
      <c r="AX332" s="12" t="s">
        <v>80</v>
      </c>
      <c r="AY332" s="142" t="s">
        <v>154</v>
      </c>
    </row>
    <row r="333" spans="2:65" s="13" customFormat="1" ht="11.25">
      <c r="B333" s="147"/>
      <c r="D333" s="141" t="s">
        <v>168</v>
      </c>
      <c r="E333" s="148" t="s">
        <v>1</v>
      </c>
      <c r="F333" s="149" t="s">
        <v>449</v>
      </c>
      <c r="H333" s="150">
        <v>2</v>
      </c>
      <c r="I333" s="151"/>
      <c r="L333" s="147"/>
      <c r="M333" s="152"/>
      <c r="T333" s="153"/>
      <c r="AT333" s="148" t="s">
        <v>168</v>
      </c>
      <c r="AU333" s="148" t="s">
        <v>90</v>
      </c>
      <c r="AV333" s="13" t="s">
        <v>90</v>
      </c>
      <c r="AW333" s="13" t="s">
        <v>36</v>
      </c>
      <c r="AX333" s="13" t="s">
        <v>80</v>
      </c>
      <c r="AY333" s="148" t="s">
        <v>154</v>
      </c>
    </row>
    <row r="334" spans="2:65" s="12" customFormat="1" ht="11.25">
      <c r="B334" s="140"/>
      <c r="D334" s="141" t="s">
        <v>168</v>
      </c>
      <c r="E334" s="142" t="s">
        <v>1</v>
      </c>
      <c r="F334" s="143" t="s">
        <v>177</v>
      </c>
      <c r="H334" s="142" t="s">
        <v>1</v>
      </c>
      <c r="I334" s="144"/>
      <c r="L334" s="140"/>
      <c r="M334" s="145"/>
      <c r="T334" s="146"/>
      <c r="AT334" s="142" t="s">
        <v>168</v>
      </c>
      <c r="AU334" s="142" t="s">
        <v>90</v>
      </c>
      <c r="AV334" s="12" t="s">
        <v>85</v>
      </c>
      <c r="AW334" s="12" t="s">
        <v>36</v>
      </c>
      <c r="AX334" s="12" t="s">
        <v>80</v>
      </c>
      <c r="AY334" s="142" t="s">
        <v>154</v>
      </c>
    </row>
    <row r="335" spans="2:65" s="13" customFormat="1" ht="11.25">
      <c r="B335" s="147"/>
      <c r="D335" s="141" t="s">
        <v>168</v>
      </c>
      <c r="E335" s="148" t="s">
        <v>1</v>
      </c>
      <c r="F335" s="149" t="s">
        <v>155</v>
      </c>
      <c r="H335" s="150">
        <v>3</v>
      </c>
      <c r="I335" s="151"/>
      <c r="L335" s="147"/>
      <c r="M335" s="152"/>
      <c r="T335" s="153"/>
      <c r="AT335" s="148" t="s">
        <v>168</v>
      </c>
      <c r="AU335" s="148" t="s">
        <v>90</v>
      </c>
      <c r="AV335" s="13" t="s">
        <v>90</v>
      </c>
      <c r="AW335" s="13" t="s">
        <v>36</v>
      </c>
      <c r="AX335" s="13" t="s">
        <v>80</v>
      </c>
      <c r="AY335" s="148" t="s">
        <v>154</v>
      </c>
    </row>
    <row r="336" spans="2:65" s="12" customFormat="1" ht="11.25">
      <c r="B336" s="140"/>
      <c r="D336" s="141" t="s">
        <v>168</v>
      </c>
      <c r="E336" s="142" t="s">
        <v>1</v>
      </c>
      <c r="F336" s="143" t="s">
        <v>179</v>
      </c>
      <c r="H336" s="142" t="s">
        <v>1</v>
      </c>
      <c r="I336" s="144"/>
      <c r="L336" s="140"/>
      <c r="M336" s="145"/>
      <c r="T336" s="146"/>
      <c r="AT336" s="142" t="s">
        <v>168</v>
      </c>
      <c r="AU336" s="142" t="s">
        <v>90</v>
      </c>
      <c r="AV336" s="12" t="s">
        <v>85</v>
      </c>
      <c r="AW336" s="12" t="s">
        <v>36</v>
      </c>
      <c r="AX336" s="12" t="s">
        <v>80</v>
      </c>
      <c r="AY336" s="142" t="s">
        <v>154</v>
      </c>
    </row>
    <row r="337" spans="2:65" s="13" customFormat="1" ht="11.25">
      <c r="B337" s="147"/>
      <c r="D337" s="141" t="s">
        <v>168</v>
      </c>
      <c r="E337" s="148" t="s">
        <v>1</v>
      </c>
      <c r="F337" s="149" t="s">
        <v>336</v>
      </c>
      <c r="H337" s="150">
        <v>49</v>
      </c>
      <c r="I337" s="151"/>
      <c r="L337" s="147"/>
      <c r="M337" s="152"/>
      <c r="T337" s="153"/>
      <c r="AT337" s="148" t="s">
        <v>168</v>
      </c>
      <c r="AU337" s="148" t="s">
        <v>90</v>
      </c>
      <c r="AV337" s="13" t="s">
        <v>90</v>
      </c>
      <c r="AW337" s="13" t="s">
        <v>36</v>
      </c>
      <c r="AX337" s="13" t="s">
        <v>80</v>
      </c>
      <c r="AY337" s="148" t="s">
        <v>154</v>
      </c>
    </row>
    <row r="338" spans="2:65" s="14" customFormat="1" ht="11.25">
      <c r="B338" s="154"/>
      <c r="D338" s="141" t="s">
        <v>168</v>
      </c>
      <c r="E338" s="155" t="s">
        <v>1</v>
      </c>
      <c r="F338" s="156" t="s">
        <v>173</v>
      </c>
      <c r="H338" s="157">
        <v>54</v>
      </c>
      <c r="I338" s="158"/>
      <c r="L338" s="154"/>
      <c r="M338" s="159"/>
      <c r="T338" s="160"/>
      <c r="AT338" s="155" t="s">
        <v>168</v>
      </c>
      <c r="AU338" s="155" t="s">
        <v>90</v>
      </c>
      <c r="AV338" s="14" t="s">
        <v>162</v>
      </c>
      <c r="AW338" s="14" t="s">
        <v>36</v>
      </c>
      <c r="AX338" s="14" t="s">
        <v>85</v>
      </c>
      <c r="AY338" s="155" t="s">
        <v>154</v>
      </c>
    </row>
    <row r="339" spans="2:65" s="1" customFormat="1" ht="16.5" customHeight="1">
      <c r="B339" s="31"/>
      <c r="C339" s="127" t="s">
        <v>481</v>
      </c>
      <c r="D339" s="127" t="s">
        <v>157</v>
      </c>
      <c r="E339" s="128" t="s">
        <v>482</v>
      </c>
      <c r="F339" s="129" t="s">
        <v>483</v>
      </c>
      <c r="G339" s="130" t="s">
        <v>166</v>
      </c>
      <c r="H339" s="131">
        <v>16</v>
      </c>
      <c r="I339" s="132"/>
      <c r="J339" s="133">
        <f>ROUND(I339*H339,2)</f>
        <v>0</v>
      </c>
      <c r="K339" s="129" t="s">
        <v>161</v>
      </c>
      <c r="L339" s="31"/>
      <c r="M339" s="134" t="s">
        <v>1</v>
      </c>
      <c r="N339" s="135" t="s">
        <v>45</v>
      </c>
      <c r="P339" s="136">
        <f>O339*H339</f>
        <v>0</v>
      </c>
      <c r="Q339" s="136">
        <v>2.7750000000000002E-4</v>
      </c>
      <c r="R339" s="136">
        <f>Q339*H339</f>
        <v>4.4400000000000004E-3</v>
      </c>
      <c r="S339" s="136">
        <v>0</v>
      </c>
      <c r="T339" s="137">
        <f>S339*H339</f>
        <v>0</v>
      </c>
      <c r="AR339" s="138" t="s">
        <v>240</v>
      </c>
      <c r="AT339" s="138" t="s">
        <v>157</v>
      </c>
      <c r="AU339" s="138" t="s">
        <v>90</v>
      </c>
      <c r="AY339" s="16" t="s">
        <v>154</v>
      </c>
      <c r="BE339" s="139">
        <f>IF(N339="základní",J339,0)</f>
        <v>0</v>
      </c>
      <c r="BF339" s="139">
        <f>IF(N339="snížená",J339,0)</f>
        <v>0</v>
      </c>
      <c r="BG339" s="139">
        <f>IF(N339="zákl. přenesená",J339,0)</f>
        <v>0</v>
      </c>
      <c r="BH339" s="139">
        <f>IF(N339="sníž. přenesená",J339,0)</f>
        <v>0</v>
      </c>
      <c r="BI339" s="139">
        <f>IF(N339="nulová",J339,0)</f>
        <v>0</v>
      </c>
      <c r="BJ339" s="16" t="s">
        <v>85</v>
      </c>
      <c r="BK339" s="139">
        <f>ROUND(I339*H339,2)</f>
        <v>0</v>
      </c>
      <c r="BL339" s="16" t="s">
        <v>240</v>
      </c>
      <c r="BM339" s="138" t="s">
        <v>484</v>
      </c>
    </row>
    <row r="340" spans="2:65" s="1" customFormat="1" ht="21.75" customHeight="1">
      <c r="B340" s="31"/>
      <c r="C340" s="127" t="s">
        <v>485</v>
      </c>
      <c r="D340" s="127" t="s">
        <v>157</v>
      </c>
      <c r="E340" s="128" t="s">
        <v>486</v>
      </c>
      <c r="F340" s="129" t="s">
        <v>487</v>
      </c>
      <c r="G340" s="130" t="s">
        <v>166</v>
      </c>
      <c r="H340" s="131">
        <v>95</v>
      </c>
      <c r="I340" s="132"/>
      <c r="J340" s="133">
        <f>ROUND(I340*H340,2)</f>
        <v>0</v>
      </c>
      <c r="K340" s="129" t="s">
        <v>161</v>
      </c>
      <c r="L340" s="31"/>
      <c r="M340" s="134" t="s">
        <v>1</v>
      </c>
      <c r="N340" s="135" t="s">
        <v>45</v>
      </c>
      <c r="P340" s="136">
        <f>O340*H340</f>
        <v>0</v>
      </c>
      <c r="Q340" s="136">
        <v>1.4898949999999999E-4</v>
      </c>
      <c r="R340" s="136">
        <f>Q340*H340</f>
        <v>1.4154002499999999E-2</v>
      </c>
      <c r="S340" s="136">
        <v>0</v>
      </c>
      <c r="T340" s="137">
        <f>S340*H340</f>
        <v>0</v>
      </c>
      <c r="AR340" s="138" t="s">
        <v>240</v>
      </c>
      <c r="AT340" s="138" t="s">
        <v>157</v>
      </c>
      <c r="AU340" s="138" t="s">
        <v>90</v>
      </c>
      <c r="AY340" s="16" t="s">
        <v>154</v>
      </c>
      <c r="BE340" s="139">
        <f>IF(N340="základní",J340,0)</f>
        <v>0</v>
      </c>
      <c r="BF340" s="139">
        <f>IF(N340="snížená",J340,0)</f>
        <v>0</v>
      </c>
      <c r="BG340" s="139">
        <f>IF(N340="zákl. přenesená",J340,0)</f>
        <v>0</v>
      </c>
      <c r="BH340" s="139">
        <f>IF(N340="sníž. přenesená",J340,0)</f>
        <v>0</v>
      </c>
      <c r="BI340" s="139">
        <f>IF(N340="nulová",J340,0)</f>
        <v>0</v>
      </c>
      <c r="BJ340" s="16" t="s">
        <v>85</v>
      </c>
      <c r="BK340" s="139">
        <f>ROUND(I340*H340,2)</f>
        <v>0</v>
      </c>
      <c r="BL340" s="16" t="s">
        <v>240</v>
      </c>
      <c r="BM340" s="138" t="s">
        <v>488</v>
      </c>
    </row>
    <row r="341" spans="2:65" s="1" customFormat="1" ht="24.2" customHeight="1">
      <c r="B341" s="31"/>
      <c r="C341" s="161" t="s">
        <v>489</v>
      </c>
      <c r="D341" s="161" t="s">
        <v>232</v>
      </c>
      <c r="E341" s="162" t="s">
        <v>490</v>
      </c>
      <c r="F341" s="163" t="s">
        <v>491</v>
      </c>
      <c r="G341" s="164" t="s">
        <v>166</v>
      </c>
      <c r="H341" s="165">
        <v>95</v>
      </c>
      <c r="I341" s="166"/>
      <c r="J341" s="167">
        <f>ROUND(I341*H341,2)</f>
        <v>0</v>
      </c>
      <c r="K341" s="163" t="s">
        <v>161</v>
      </c>
      <c r="L341" s="168"/>
      <c r="M341" s="169" t="s">
        <v>1</v>
      </c>
      <c r="N341" s="170" t="s">
        <v>45</v>
      </c>
      <c r="P341" s="136">
        <f>O341*H341</f>
        <v>0</v>
      </c>
      <c r="Q341" s="136">
        <v>8.9999999999999998E-4</v>
      </c>
      <c r="R341" s="136">
        <f>Q341*H341</f>
        <v>8.5499999999999993E-2</v>
      </c>
      <c r="S341" s="136">
        <v>0</v>
      </c>
      <c r="T341" s="137">
        <f>S341*H341</f>
        <v>0</v>
      </c>
      <c r="AR341" s="138" t="s">
        <v>332</v>
      </c>
      <c r="AT341" s="138" t="s">
        <v>232</v>
      </c>
      <c r="AU341" s="138" t="s">
        <v>90</v>
      </c>
      <c r="AY341" s="16" t="s">
        <v>154</v>
      </c>
      <c r="BE341" s="139">
        <f>IF(N341="základní",J341,0)</f>
        <v>0</v>
      </c>
      <c r="BF341" s="139">
        <f>IF(N341="snížená",J341,0)</f>
        <v>0</v>
      </c>
      <c r="BG341" s="139">
        <f>IF(N341="zákl. přenesená",J341,0)</f>
        <v>0</v>
      </c>
      <c r="BH341" s="139">
        <f>IF(N341="sníž. přenesená",J341,0)</f>
        <v>0</v>
      </c>
      <c r="BI341" s="139">
        <f>IF(N341="nulová",J341,0)</f>
        <v>0</v>
      </c>
      <c r="BJ341" s="16" t="s">
        <v>85</v>
      </c>
      <c r="BK341" s="139">
        <f>ROUND(I341*H341,2)</f>
        <v>0</v>
      </c>
      <c r="BL341" s="16" t="s">
        <v>240</v>
      </c>
      <c r="BM341" s="138" t="s">
        <v>492</v>
      </c>
    </row>
    <row r="342" spans="2:65" s="1" customFormat="1" ht="24.2" customHeight="1">
      <c r="B342" s="31"/>
      <c r="C342" s="127" t="s">
        <v>493</v>
      </c>
      <c r="D342" s="127" t="s">
        <v>157</v>
      </c>
      <c r="E342" s="128" t="s">
        <v>494</v>
      </c>
      <c r="F342" s="129" t="s">
        <v>495</v>
      </c>
      <c r="G342" s="130" t="s">
        <v>340</v>
      </c>
      <c r="H342" s="171"/>
      <c r="I342" s="132"/>
      <c r="J342" s="133">
        <f>ROUND(I342*H342,2)</f>
        <v>0</v>
      </c>
      <c r="K342" s="129" t="s">
        <v>161</v>
      </c>
      <c r="L342" s="31"/>
      <c r="M342" s="134" t="s">
        <v>1</v>
      </c>
      <c r="N342" s="135" t="s">
        <v>45</v>
      </c>
      <c r="P342" s="136">
        <f>O342*H342</f>
        <v>0</v>
      </c>
      <c r="Q342" s="136">
        <v>0</v>
      </c>
      <c r="R342" s="136">
        <f>Q342*H342</f>
        <v>0</v>
      </c>
      <c r="S342" s="136">
        <v>0</v>
      </c>
      <c r="T342" s="137">
        <f>S342*H342</f>
        <v>0</v>
      </c>
      <c r="AR342" s="138" t="s">
        <v>240</v>
      </c>
      <c r="AT342" s="138" t="s">
        <v>157</v>
      </c>
      <c r="AU342" s="138" t="s">
        <v>90</v>
      </c>
      <c r="AY342" s="16" t="s">
        <v>154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6" t="s">
        <v>85</v>
      </c>
      <c r="BK342" s="139">
        <f>ROUND(I342*H342,2)</f>
        <v>0</v>
      </c>
      <c r="BL342" s="16" t="s">
        <v>240</v>
      </c>
      <c r="BM342" s="138" t="s">
        <v>496</v>
      </c>
    </row>
    <row r="343" spans="2:65" s="11" customFormat="1" ht="22.9" customHeight="1">
      <c r="B343" s="115"/>
      <c r="D343" s="116" t="s">
        <v>79</v>
      </c>
      <c r="E343" s="125" t="s">
        <v>497</v>
      </c>
      <c r="F343" s="125" t="s">
        <v>498</v>
      </c>
      <c r="I343" s="118"/>
      <c r="J343" s="126">
        <f>BK343</f>
        <v>0</v>
      </c>
      <c r="L343" s="115"/>
      <c r="M343" s="120"/>
      <c r="P343" s="121">
        <f>SUM(P344:P397)</f>
        <v>0</v>
      </c>
      <c r="R343" s="121">
        <f>SUM(R344:R397)</f>
        <v>1.2540149999999999</v>
      </c>
      <c r="T343" s="122">
        <f>SUM(T344:T397)</f>
        <v>0</v>
      </c>
      <c r="AR343" s="116" t="s">
        <v>90</v>
      </c>
      <c r="AT343" s="123" t="s">
        <v>79</v>
      </c>
      <c r="AU343" s="123" t="s">
        <v>85</v>
      </c>
      <c r="AY343" s="116" t="s">
        <v>154</v>
      </c>
      <c r="BK343" s="124">
        <f>SUM(BK344:BK397)</f>
        <v>0</v>
      </c>
    </row>
    <row r="344" spans="2:65" s="1" customFormat="1" ht="21.75" customHeight="1">
      <c r="B344" s="31"/>
      <c r="C344" s="127" t="s">
        <v>499</v>
      </c>
      <c r="D344" s="127" t="s">
        <v>157</v>
      </c>
      <c r="E344" s="128" t="s">
        <v>500</v>
      </c>
      <c r="F344" s="129" t="s">
        <v>501</v>
      </c>
      <c r="G344" s="130" t="s">
        <v>166</v>
      </c>
      <c r="H344" s="131">
        <v>315</v>
      </c>
      <c r="I344" s="132"/>
      <c r="J344" s="133">
        <f>ROUND(I344*H344,2)</f>
        <v>0</v>
      </c>
      <c r="K344" s="129" t="s">
        <v>161</v>
      </c>
      <c r="L344" s="31"/>
      <c r="M344" s="134" t="s">
        <v>1</v>
      </c>
      <c r="N344" s="135" t="s">
        <v>45</v>
      </c>
      <c r="P344" s="136">
        <f>O344*H344</f>
        <v>0</v>
      </c>
      <c r="Q344" s="136">
        <v>0</v>
      </c>
      <c r="R344" s="136">
        <f>Q344*H344</f>
        <v>0</v>
      </c>
      <c r="S344" s="136">
        <v>0</v>
      </c>
      <c r="T344" s="137">
        <f>S344*H344</f>
        <v>0</v>
      </c>
      <c r="AR344" s="138" t="s">
        <v>240</v>
      </c>
      <c r="AT344" s="138" t="s">
        <v>157</v>
      </c>
      <c r="AU344" s="138" t="s">
        <v>90</v>
      </c>
      <c r="AY344" s="16" t="s">
        <v>154</v>
      </c>
      <c r="BE344" s="139">
        <f>IF(N344="základní",J344,0)</f>
        <v>0</v>
      </c>
      <c r="BF344" s="139">
        <f>IF(N344="snížená",J344,0)</f>
        <v>0</v>
      </c>
      <c r="BG344" s="139">
        <f>IF(N344="zákl. přenesená",J344,0)</f>
        <v>0</v>
      </c>
      <c r="BH344" s="139">
        <f>IF(N344="sníž. přenesená",J344,0)</f>
        <v>0</v>
      </c>
      <c r="BI344" s="139">
        <f>IF(N344="nulová",J344,0)</f>
        <v>0</v>
      </c>
      <c r="BJ344" s="16" t="s">
        <v>85</v>
      </c>
      <c r="BK344" s="139">
        <f>ROUND(I344*H344,2)</f>
        <v>0</v>
      </c>
      <c r="BL344" s="16" t="s">
        <v>240</v>
      </c>
      <c r="BM344" s="138" t="s">
        <v>502</v>
      </c>
    </row>
    <row r="345" spans="2:65" s="13" customFormat="1" ht="11.25">
      <c r="B345" s="147"/>
      <c r="D345" s="141" t="s">
        <v>168</v>
      </c>
      <c r="E345" s="148" t="s">
        <v>1</v>
      </c>
      <c r="F345" s="149" t="s">
        <v>503</v>
      </c>
      <c r="H345" s="150">
        <v>315</v>
      </c>
      <c r="I345" s="151"/>
      <c r="L345" s="147"/>
      <c r="M345" s="152"/>
      <c r="T345" s="153"/>
      <c r="AT345" s="148" t="s">
        <v>168</v>
      </c>
      <c r="AU345" s="148" t="s">
        <v>90</v>
      </c>
      <c r="AV345" s="13" t="s">
        <v>90</v>
      </c>
      <c r="AW345" s="13" t="s">
        <v>36</v>
      </c>
      <c r="AX345" s="13" t="s">
        <v>80</v>
      </c>
      <c r="AY345" s="148" t="s">
        <v>154</v>
      </c>
    </row>
    <row r="346" spans="2:65" s="14" customFormat="1" ht="11.25">
      <c r="B346" s="154"/>
      <c r="D346" s="141" t="s">
        <v>168</v>
      </c>
      <c r="E346" s="155" t="s">
        <v>1</v>
      </c>
      <c r="F346" s="156" t="s">
        <v>173</v>
      </c>
      <c r="H346" s="157">
        <v>315</v>
      </c>
      <c r="I346" s="158"/>
      <c r="L346" s="154"/>
      <c r="M346" s="159"/>
      <c r="T346" s="160"/>
      <c r="AT346" s="155" t="s">
        <v>168</v>
      </c>
      <c r="AU346" s="155" t="s">
        <v>90</v>
      </c>
      <c r="AV346" s="14" t="s">
        <v>162</v>
      </c>
      <c r="AW346" s="14" t="s">
        <v>36</v>
      </c>
      <c r="AX346" s="14" t="s">
        <v>85</v>
      </c>
      <c r="AY346" s="155" t="s">
        <v>154</v>
      </c>
    </row>
    <row r="347" spans="2:65" s="1" customFormat="1" ht="21.75" customHeight="1">
      <c r="B347" s="31"/>
      <c r="C347" s="161" t="s">
        <v>504</v>
      </c>
      <c r="D347" s="161" t="s">
        <v>232</v>
      </c>
      <c r="E347" s="162" t="s">
        <v>505</v>
      </c>
      <c r="F347" s="163" t="s">
        <v>506</v>
      </c>
      <c r="G347" s="164" t="s">
        <v>166</v>
      </c>
      <c r="H347" s="165">
        <v>315</v>
      </c>
      <c r="I347" s="166"/>
      <c r="J347" s="167">
        <f>ROUND(I347*H347,2)</f>
        <v>0</v>
      </c>
      <c r="K347" s="163" t="s">
        <v>161</v>
      </c>
      <c r="L347" s="168"/>
      <c r="M347" s="169" t="s">
        <v>1</v>
      </c>
      <c r="N347" s="170" t="s">
        <v>45</v>
      </c>
      <c r="P347" s="136">
        <f>O347*H347</f>
        <v>0</v>
      </c>
      <c r="Q347" s="136">
        <v>4.0000000000000003E-5</v>
      </c>
      <c r="R347" s="136">
        <f>Q347*H347</f>
        <v>1.2600000000000002E-2</v>
      </c>
      <c r="S347" s="136">
        <v>0</v>
      </c>
      <c r="T347" s="137">
        <f>S347*H347</f>
        <v>0</v>
      </c>
      <c r="AR347" s="138" t="s">
        <v>332</v>
      </c>
      <c r="AT347" s="138" t="s">
        <v>232</v>
      </c>
      <c r="AU347" s="138" t="s">
        <v>90</v>
      </c>
      <c r="AY347" s="16" t="s">
        <v>154</v>
      </c>
      <c r="BE347" s="139">
        <f>IF(N347="základní",J347,0)</f>
        <v>0</v>
      </c>
      <c r="BF347" s="139">
        <f>IF(N347="snížená",J347,0)</f>
        <v>0</v>
      </c>
      <c r="BG347" s="139">
        <f>IF(N347="zákl. přenesená",J347,0)</f>
        <v>0</v>
      </c>
      <c r="BH347" s="139">
        <f>IF(N347="sníž. přenesená",J347,0)</f>
        <v>0</v>
      </c>
      <c r="BI347" s="139">
        <f>IF(N347="nulová",J347,0)</f>
        <v>0</v>
      </c>
      <c r="BJ347" s="16" t="s">
        <v>85</v>
      </c>
      <c r="BK347" s="139">
        <f>ROUND(I347*H347,2)</f>
        <v>0</v>
      </c>
      <c r="BL347" s="16" t="s">
        <v>240</v>
      </c>
      <c r="BM347" s="138" t="s">
        <v>507</v>
      </c>
    </row>
    <row r="348" spans="2:65" s="13" customFormat="1" ht="11.25">
      <c r="B348" s="147"/>
      <c r="D348" s="141" t="s">
        <v>168</v>
      </c>
      <c r="E348" s="148" t="s">
        <v>1</v>
      </c>
      <c r="F348" s="149" t="s">
        <v>503</v>
      </c>
      <c r="H348" s="150">
        <v>315</v>
      </c>
      <c r="I348" s="151"/>
      <c r="L348" s="147"/>
      <c r="M348" s="152"/>
      <c r="T348" s="153"/>
      <c r="AT348" s="148" t="s">
        <v>168</v>
      </c>
      <c r="AU348" s="148" t="s">
        <v>90</v>
      </c>
      <c r="AV348" s="13" t="s">
        <v>90</v>
      </c>
      <c r="AW348" s="13" t="s">
        <v>36</v>
      </c>
      <c r="AX348" s="13" t="s">
        <v>80</v>
      </c>
      <c r="AY348" s="148" t="s">
        <v>154</v>
      </c>
    </row>
    <row r="349" spans="2:65" s="14" customFormat="1" ht="11.25">
      <c r="B349" s="154"/>
      <c r="D349" s="141" t="s">
        <v>168</v>
      </c>
      <c r="E349" s="155" t="s">
        <v>1</v>
      </c>
      <c r="F349" s="156" t="s">
        <v>173</v>
      </c>
      <c r="H349" s="157">
        <v>315</v>
      </c>
      <c r="I349" s="158"/>
      <c r="L349" s="154"/>
      <c r="M349" s="159"/>
      <c r="T349" s="160"/>
      <c r="AT349" s="155" t="s">
        <v>168</v>
      </c>
      <c r="AU349" s="155" t="s">
        <v>90</v>
      </c>
      <c r="AV349" s="14" t="s">
        <v>162</v>
      </c>
      <c r="AW349" s="14" t="s">
        <v>36</v>
      </c>
      <c r="AX349" s="14" t="s">
        <v>85</v>
      </c>
      <c r="AY349" s="155" t="s">
        <v>154</v>
      </c>
    </row>
    <row r="350" spans="2:65" s="1" customFormat="1" ht="24.2" customHeight="1">
      <c r="B350" s="31"/>
      <c r="C350" s="127" t="s">
        <v>508</v>
      </c>
      <c r="D350" s="127" t="s">
        <v>157</v>
      </c>
      <c r="E350" s="128" t="s">
        <v>509</v>
      </c>
      <c r="F350" s="129" t="s">
        <v>510</v>
      </c>
      <c r="G350" s="130" t="s">
        <v>106</v>
      </c>
      <c r="H350" s="131">
        <v>4410</v>
      </c>
      <c r="I350" s="132"/>
      <c r="J350" s="133">
        <f>ROUND(I350*H350,2)</f>
        <v>0</v>
      </c>
      <c r="K350" s="129" t="s">
        <v>161</v>
      </c>
      <c r="L350" s="31"/>
      <c r="M350" s="134" t="s">
        <v>1</v>
      </c>
      <c r="N350" s="135" t="s">
        <v>45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240</v>
      </c>
      <c r="AT350" s="138" t="s">
        <v>157</v>
      </c>
      <c r="AU350" s="138" t="s">
        <v>90</v>
      </c>
      <c r="AY350" s="16" t="s">
        <v>154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6" t="s">
        <v>85</v>
      </c>
      <c r="BK350" s="139">
        <f>ROUND(I350*H350,2)</f>
        <v>0</v>
      </c>
      <c r="BL350" s="16" t="s">
        <v>240</v>
      </c>
      <c r="BM350" s="138" t="s">
        <v>511</v>
      </c>
    </row>
    <row r="351" spans="2:65" s="13" customFormat="1" ht="11.25">
      <c r="B351" s="147"/>
      <c r="D351" s="141" t="s">
        <v>168</v>
      </c>
      <c r="E351" s="148" t="s">
        <v>1</v>
      </c>
      <c r="F351" s="149" t="s">
        <v>512</v>
      </c>
      <c r="H351" s="150">
        <v>4410</v>
      </c>
      <c r="I351" s="151"/>
      <c r="L351" s="147"/>
      <c r="M351" s="152"/>
      <c r="T351" s="153"/>
      <c r="AT351" s="148" t="s">
        <v>168</v>
      </c>
      <c r="AU351" s="148" t="s">
        <v>90</v>
      </c>
      <c r="AV351" s="13" t="s">
        <v>90</v>
      </c>
      <c r="AW351" s="13" t="s">
        <v>36</v>
      </c>
      <c r="AX351" s="13" t="s">
        <v>80</v>
      </c>
      <c r="AY351" s="148" t="s">
        <v>154</v>
      </c>
    </row>
    <row r="352" spans="2:65" s="14" customFormat="1" ht="11.25">
      <c r="B352" s="154"/>
      <c r="D352" s="141" t="s">
        <v>168</v>
      </c>
      <c r="E352" s="155" t="s">
        <v>1</v>
      </c>
      <c r="F352" s="156" t="s">
        <v>173</v>
      </c>
      <c r="H352" s="157">
        <v>4410</v>
      </c>
      <c r="I352" s="158"/>
      <c r="L352" s="154"/>
      <c r="M352" s="159"/>
      <c r="T352" s="160"/>
      <c r="AT352" s="155" t="s">
        <v>168</v>
      </c>
      <c r="AU352" s="155" t="s">
        <v>90</v>
      </c>
      <c r="AV352" s="14" t="s">
        <v>162</v>
      </c>
      <c r="AW352" s="14" t="s">
        <v>36</v>
      </c>
      <c r="AX352" s="14" t="s">
        <v>85</v>
      </c>
      <c r="AY352" s="155" t="s">
        <v>154</v>
      </c>
    </row>
    <row r="353" spans="2:65" s="1" customFormat="1" ht="24.2" customHeight="1">
      <c r="B353" s="31"/>
      <c r="C353" s="161" t="s">
        <v>513</v>
      </c>
      <c r="D353" s="161" t="s">
        <v>232</v>
      </c>
      <c r="E353" s="162" t="s">
        <v>514</v>
      </c>
      <c r="F353" s="163" t="s">
        <v>515</v>
      </c>
      <c r="G353" s="164" t="s">
        <v>106</v>
      </c>
      <c r="H353" s="165">
        <v>5071.5</v>
      </c>
      <c r="I353" s="166"/>
      <c r="J353" s="167">
        <f>ROUND(I353*H353,2)</f>
        <v>0</v>
      </c>
      <c r="K353" s="163" t="s">
        <v>161</v>
      </c>
      <c r="L353" s="168"/>
      <c r="M353" s="169" t="s">
        <v>1</v>
      </c>
      <c r="N353" s="170" t="s">
        <v>45</v>
      </c>
      <c r="P353" s="136">
        <f>O353*H353</f>
        <v>0</v>
      </c>
      <c r="Q353" s="136">
        <v>1.2E-4</v>
      </c>
      <c r="R353" s="136">
        <f>Q353*H353</f>
        <v>0.60858000000000001</v>
      </c>
      <c r="S353" s="136">
        <v>0</v>
      </c>
      <c r="T353" s="137">
        <f>S353*H353</f>
        <v>0</v>
      </c>
      <c r="AR353" s="138" t="s">
        <v>332</v>
      </c>
      <c r="AT353" s="138" t="s">
        <v>232</v>
      </c>
      <c r="AU353" s="138" t="s">
        <v>90</v>
      </c>
      <c r="AY353" s="16" t="s">
        <v>154</v>
      </c>
      <c r="BE353" s="139">
        <f>IF(N353="základní",J353,0)</f>
        <v>0</v>
      </c>
      <c r="BF353" s="139">
        <f>IF(N353="snížená",J353,0)</f>
        <v>0</v>
      </c>
      <c r="BG353" s="139">
        <f>IF(N353="zákl. přenesená",J353,0)</f>
        <v>0</v>
      </c>
      <c r="BH353" s="139">
        <f>IF(N353="sníž. přenesená",J353,0)</f>
        <v>0</v>
      </c>
      <c r="BI353" s="139">
        <f>IF(N353="nulová",J353,0)</f>
        <v>0</v>
      </c>
      <c r="BJ353" s="16" t="s">
        <v>85</v>
      </c>
      <c r="BK353" s="139">
        <f>ROUND(I353*H353,2)</f>
        <v>0</v>
      </c>
      <c r="BL353" s="16" t="s">
        <v>240</v>
      </c>
      <c r="BM353" s="138" t="s">
        <v>516</v>
      </c>
    </row>
    <row r="354" spans="2:65" s="13" customFormat="1" ht="11.25">
      <c r="B354" s="147"/>
      <c r="D354" s="141" t="s">
        <v>168</v>
      </c>
      <c r="E354" s="148" t="s">
        <v>1</v>
      </c>
      <c r="F354" s="149" t="s">
        <v>517</v>
      </c>
      <c r="H354" s="150">
        <v>5071.5</v>
      </c>
      <c r="I354" s="151"/>
      <c r="L354" s="147"/>
      <c r="M354" s="152"/>
      <c r="T354" s="153"/>
      <c r="AT354" s="148" t="s">
        <v>168</v>
      </c>
      <c r="AU354" s="148" t="s">
        <v>90</v>
      </c>
      <c r="AV354" s="13" t="s">
        <v>90</v>
      </c>
      <c r="AW354" s="13" t="s">
        <v>36</v>
      </c>
      <c r="AX354" s="13" t="s">
        <v>80</v>
      </c>
      <c r="AY354" s="148" t="s">
        <v>154</v>
      </c>
    </row>
    <row r="355" spans="2:65" s="14" customFormat="1" ht="11.25">
      <c r="B355" s="154"/>
      <c r="D355" s="141" t="s">
        <v>168</v>
      </c>
      <c r="E355" s="155" t="s">
        <v>1</v>
      </c>
      <c r="F355" s="156" t="s">
        <v>173</v>
      </c>
      <c r="H355" s="157">
        <v>5071.5</v>
      </c>
      <c r="I355" s="158"/>
      <c r="L355" s="154"/>
      <c r="M355" s="159"/>
      <c r="T355" s="160"/>
      <c r="AT355" s="155" t="s">
        <v>168</v>
      </c>
      <c r="AU355" s="155" t="s">
        <v>90</v>
      </c>
      <c r="AV355" s="14" t="s">
        <v>162</v>
      </c>
      <c r="AW355" s="14" t="s">
        <v>36</v>
      </c>
      <c r="AX355" s="14" t="s">
        <v>85</v>
      </c>
      <c r="AY355" s="155" t="s">
        <v>154</v>
      </c>
    </row>
    <row r="356" spans="2:65" s="1" customFormat="1" ht="33" customHeight="1">
      <c r="B356" s="31"/>
      <c r="C356" s="127" t="s">
        <v>518</v>
      </c>
      <c r="D356" s="127" t="s">
        <v>157</v>
      </c>
      <c r="E356" s="128" t="s">
        <v>519</v>
      </c>
      <c r="F356" s="129" t="s">
        <v>520</v>
      </c>
      <c r="G356" s="130" t="s">
        <v>106</v>
      </c>
      <c r="H356" s="131">
        <v>1890</v>
      </c>
      <c r="I356" s="132"/>
      <c r="J356" s="133">
        <f>ROUND(I356*H356,2)</f>
        <v>0</v>
      </c>
      <c r="K356" s="129" t="s">
        <v>161</v>
      </c>
      <c r="L356" s="31"/>
      <c r="M356" s="134" t="s">
        <v>1</v>
      </c>
      <c r="N356" s="135" t="s">
        <v>45</v>
      </c>
      <c r="P356" s="136">
        <f>O356*H356</f>
        <v>0</v>
      </c>
      <c r="Q356" s="136">
        <v>0</v>
      </c>
      <c r="R356" s="136">
        <f>Q356*H356</f>
        <v>0</v>
      </c>
      <c r="S356" s="136">
        <v>0</v>
      </c>
      <c r="T356" s="137">
        <f>S356*H356</f>
        <v>0</v>
      </c>
      <c r="AR356" s="138" t="s">
        <v>240</v>
      </c>
      <c r="AT356" s="138" t="s">
        <v>157</v>
      </c>
      <c r="AU356" s="138" t="s">
        <v>90</v>
      </c>
      <c r="AY356" s="16" t="s">
        <v>154</v>
      </c>
      <c r="BE356" s="139">
        <f>IF(N356="základní",J356,0)</f>
        <v>0</v>
      </c>
      <c r="BF356" s="139">
        <f>IF(N356="snížená",J356,0)</f>
        <v>0</v>
      </c>
      <c r="BG356" s="139">
        <f>IF(N356="zákl. přenesená",J356,0)</f>
        <v>0</v>
      </c>
      <c r="BH356" s="139">
        <f>IF(N356="sníž. přenesená",J356,0)</f>
        <v>0</v>
      </c>
      <c r="BI356" s="139">
        <f>IF(N356="nulová",J356,0)</f>
        <v>0</v>
      </c>
      <c r="BJ356" s="16" t="s">
        <v>85</v>
      </c>
      <c r="BK356" s="139">
        <f>ROUND(I356*H356,2)</f>
        <v>0</v>
      </c>
      <c r="BL356" s="16" t="s">
        <v>240</v>
      </c>
      <c r="BM356" s="138" t="s">
        <v>521</v>
      </c>
    </row>
    <row r="357" spans="2:65" s="13" customFormat="1" ht="11.25">
      <c r="B357" s="147"/>
      <c r="D357" s="141" t="s">
        <v>168</v>
      </c>
      <c r="E357" s="148" t="s">
        <v>1</v>
      </c>
      <c r="F357" s="149" t="s">
        <v>522</v>
      </c>
      <c r="H357" s="150">
        <v>1890</v>
      </c>
      <c r="I357" s="151"/>
      <c r="L357" s="147"/>
      <c r="M357" s="152"/>
      <c r="T357" s="153"/>
      <c r="AT357" s="148" t="s">
        <v>168</v>
      </c>
      <c r="AU357" s="148" t="s">
        <v>90</v>
      </c>
      <c r="AV357" s="13" t="s">
        <v>90</v>
      </c>
      <c r="AW357" s="13" t="s">
        <v>36</v>
      </c>
      <c r="AX357" s="13" t="s">
        <v>80</v>
      </c>
      <c r="AY357" s="148" t="s">
        <v>154</v>
      </c>
    </row>
    <row r="358" spans="2:65" s="14" customFormat="1" ht="11.25">
      <c r="B358" s="154"/>
      <c r="D358" s="141" t="s">
        <v>168</v>
      </c>
      <c r="E358" s="155" t="s">
        <v>1</v>
      </c>
      <c r="F358" s="156" t="s">
        <v>173</v>
      </c>
      <c r="H358" s="157">
        <v>1890</v>
      </c>
      <c r="I358" s="158"/>
      <c r="L358" s="154"/>
      <c r="M358" s="159"/>
      <c r="T358" s="160"/>
      <c r="AT358" s="155" t="s">
        <v>168</v>
      </c>
      <c r="AU358" s="155" t="s">
        <v>90</v>
      </c>
      <c r="AV358" s="14" t="s">
        <v>162</v>
      </c>
      <c r="AW358" s="14" t="s">
        <v>36</v>
      </c>
      <c r="AX358" s="14" t="s">
        <v>85</v>
      </c>
      <c r="AY358" s="155" t="s">
        <v>154</v>
      </c>
    </row>
    <row r="359" spans="2:65" s="1" customFormat="1" ht="24.2" customHeight="1">
      <c r="B359" s="31"/>
      <c r="C359" s="161" t="s">
        <v>523</v>
      </c>
      <c r="D359" s="161" t="s">
        <v>232</v>
      </c>
      <c r="E359" s="162" t="s">
        <v>524</v>
      </c>
      <c r="F359" s="163" t="s">
        <v>525</v>
      </c>
      <c r="G359" s="164" t="s">
        <v>106</v>
      </c>
      <c r="H359" s="165">
        <v>2173.5</v>
      </c>
      <c r="I359" s="166"/>
      <c r="J359" s="167">
        <f>ROUND(I359*H359,2)</f>
        <v>0</v>
      </c>
      <c r="K359" s="163" t="s">
        <v>161</v>
      </c>
      <c r="L359" s="168"/>
      <c r="M359" s="169" t="s">
        <v>1</v>
      </c>
      <c r="N359" s="170" t="s">
        <v>45</v>
      </c>
      <c r="P359" s="136">
        <f>O359*H359</f>
        <v>0</v>
      </c>
      <c r="Q359" s="136">
        <v>1.7000000000000001E-4</v>
      </c>
      <c r="R359" s="136">
        <f>Q359*H359</f>
        <v>0.36949500000000002</v>
      </c>
      <c r="S359" s="136">
        <v>0</v>
      </c>
      <c r="T359" s="137">
        <f>S359*H359</f>
        <v>0</v>
      </c>
      <c r="AR359" s="138" t="s">
        <v>332</v>
      </c>
      <c r="AT359" s="138" t="s">
        <v>232</v>
      </c>
      <c r="AU359" s="138" t="s">
        <v>90</v>
      </c>
      <c r="AY359" s="16" t="s">
        <v>154</v>
      </c>
      <c r="BE359" s="139">
        <f>IF(N359="základní",J359,0)</f>
        <v>0</v>
      </c>
      <c r="BF359" s="139">
        <f>IF(N359="snížená",J359,0)</f>
        <v>0</v>
      </c>
      <c r="BG359" s="139">
        <f>IF(N359="zákl. přenesená",J359,0)</f>
        <v>0</v>
      </c>
      <c r="BH359" s="139">
        <f>IF(N359="sníž. přenesená",J359,0)</f>
        <v>0</v>
      </c>
      <c r="BI359" s="139">
        <f>IF(N359="nulová",J359,0)</f>
        <v>0</v>
      </c>
      <c r="BJ359" s="16" t="s">
        <v>85</v>
      </c>
      <c r="BK359" s="139">
        <f>ROUND(I359*H359,2)</f>
        <v>0</v>
      </c>
      <c r="BL359" s="16" t="s">
        <v>240</v>
      </c>
      <c r="BM359" s="138" t="s">
        <v>526</v>
      </c>
    </row>
    <row r="360" spans="2:65" s="13" customFormat="1" ht="11.25">
      <c r="B360" s="147"/>
      <c r="D360" s="141" t="s">
        <v>168</v>
      </c>
      <c r="E360" s="148" t="s">
        <v>1</v>
      </c>
      <c r="F360" s="149" t="s">
        <v>527</v>
      </c>
      <c r="H360" s="150">
        <v>2173.5</v>
      </c>
      <c r="I360" s="151"/>
      <c r="L360" s="147"/>
      <c r="M360" s="152"/>
      <c r="T360" s="153"/>
      <c r="AT360" s="148" t="s">
        <v>168</v>
      </c>
      <c r="AU360" s="148" t="s">
        <v>90</v>
      </c>
      <c r="AV360" s="13" t="s">
        <v>90</v>
      </c>
      <c r="AW360" s="13" t="s">
        <v>36</v>
      </c>
      <c r="AX360" s="13" t="s">
        <v>80</v>
      </c>
      <c r="AY360" s="148" t="s">
        <v>154</v>
      </c>
    </row>
    <row r="361" spans="2:65" s="14" customFormat="1" ht="11.25">
      <c r="B361" s="154"/>
      <c r="D361" s="141" t="s">
        <v>168</v>
      </c>
      <c r="E361" s="155" t="s">
        <v>1</v>
      </c>
      <c r="F361" s="156" t="s">
        <v>173</v>
      </c>
      <c r="H361" s="157">
        <v>2173.5</v>
      </c>
      <c r="I361" s="158"/>
      <c r="L361" s="154"/>
      <c r="M361" s="159"/>
      <c r="T361" s="160"/>
      <c r="AT361" s="155" t="s">
        <v>168</v>
      </c>
      <c r="AU361" s="155" t="s">
        <v>90</v>
      </c>
      <c r="AV361" s="14" t="s">
        <v>162</v>
      </c>
      <c r="AW361" s="14" t="s">
        <v>36</v>
      </c>
      <c r="AX361" s="14" t="s">
        <v>85</v>
      </c>
      <c r="AY361" s="155" t="s">
        <v>154</v>
      </c>
    </row>
    <row r="362" spans="2:65" s="1" customFormat="1" ht="24.2" customHeight="1">
      <c r="B362" s="31"/>
      <c r="C362" s="127" t="s">
        <v>528</v>
      </c>
      <c r="D362" s="127" t="s">
        <v>157</v>
      </c>
      <c r="E362" s="128" t="s">
        <v>529</v>
      </c>
      <c r="F362" s="129" t="s">
        <v>530</v>
      </c>
      <c r="G362" s="130" t="s">
        <v>166</v>
      </c>
      <c r="H362" s="131">
        <v>378</v>
      </c>
      <c r="I362" s="132"/>
      <c r="J362" s="133">
        <f>ROUND(I362*H362,2)</f>
        <v>0</v>
      </c>
      <c r="K362" s="129" t="s">
        <v>161</v>
      </c>
      <c r="L362" s="31"/>
      <c r="M362" s="134" t="s">
        <v>1</v>
      </c>
      <c r="N362" s="135" t="s">
        <v>45</v>
      </c>
      <c r="P362" s="136">
        <f>O362*H362</f>
        <v>0</v>
      </c>
      <c r="Q362" s="136">
        <v>0</v>
      </c>
      <c r="R362" s="136">
        <f>Q362*H362</f>
        <v>0</v>
      </c>
      <c r="S362" s="136">
        <v>0</v>
      </c>
      <c r="T362" s="137">
        <f>S362*H362</f>
        <v>0</v>
      </c>
      <c r="AR362" s="138" t="s">
        <v>240</v>
      </c>
      <c r="AT362" s="138" t="s">
        <v>157</v>
      </c>
      <c r="AU362" s="138" t="s">
        <v>90</v>
      </c>
      <c r="AY362" s="16" t="s">
        <v>154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6" t="s">
        <v>85</v>
      </c>
      <c r="BK362" s="139">
        <f>ROUND(I362*H362,2)</f>
        <v>0</v>
      </c>
      <c r="BL362" s="16" t="s">
        <v>240</v>
      </c>
      <c r="BM362" s="138" t="s">
        <v>531</v>
      </c>
    </row>
    <row r="363" spans="2:65" s="13" customFormat="1" ht="11.25">
      <c r="B363" s="147"/>
      <c r="D363" s="141" t="s">
        <v>168</v>
      </c>
      <c r="E363" s="148" t="s">
        <v>1</v>
      </c>
      <c r="F363" s="149" t="s">
        <v>532</v>
      </c>
      <c r="H363" s="150">
        <v>378</v>
      </c>
      <c r="I363" s="151"/>
      <c r="L363" s="147"/>
      <c r="M363" s="152"/>
      <c r="T363" s="153"/>
      <c r="AT363" s="148" t="s">
        <v>168</v>
      </c>
      <c r="AU363" s="148" t="s">
        <v>90</v>
      </c>
      <c r="AV363" s="13" t="s">
        <v>90</v>
      </c>
      <c r="AW363" s="13" t="s">
        <v>36</v>
      </c>
      <c r="AX363" s="13" t="s">
        <v>80</v>
      </c>
      <c r="AY363" s="148" t="s">
        <v>154</v>
      </c>
    </row>
    <row r="364" spans="2:65" s="14" customFormat="1" ht="11.25">
      <c r="B364" s="154"/>
      <c r="D364" s="141" t="s">
        <v>168</v>
      </c>
      <c r="E364" s="155" t="s">
        <v>1</v>
      </c>
      <c r="F364" s="156" t="s">
        <v>173</v>
      </c>
      <c r="H364" s="157">
        <v>378</v>
      </c>
      <c r="I364" s="158"/>
      <c r="L364" s="154"/>
      <c r="M364" s="159"/>
      <c r="T364" s="160"/>
      <c r="AT364" s="155" t="s">
        <v>168</v>
      </c>
      <c r="AU364" s="155" t="s">
        <v>90</v>
      </c>
      <c r="AV364" s="14" t="s">
        <v>162</v>
      </c>
      <c r="AW364" s="14" t="s">
        <v>36</v>
      </c>
      <c r="AX364" s="14" t="s">
        <v>85</v>
      </c>
      <c r="AY364" s="155" t="s">
        <v>154</v>
      </c>
    </row>
    <row r="365" spans="2:65" s="1" customFormat="1" ht="24.2" customHeight="1">
      <c r="B365" s="31"/>
      <c r="C365" s="127" t="s">
        <v>533</v>
      </c>
      <c r="D365" s="127" t="s">
        <v>157</v>
      </c>
      <c r="E365" s="128" t="s">
        <v>534</v>
      </c>
      <c r="F365" s="129" t="s">
        <v>535</v>
      </c>
      <c r="G365" s="130" t="s">
        <v>166</v>
      </c>
      <c r="H365" s="131">
        <v>189</v>
      </c>
      <c r="I365" s="132"/>
      <c r="J365" s="133">
        <f>ROUND(I365*H365,2)</f>
        <v>0</v>
      </c>
      <c r="K365" s="129" t="s">
        <v>161</v>
      </c>
      <c r="L365" s="31"/>
      <c r="M365" s="134" t="s">
        <v>1</v>
      </c>
      <c r="N365" s="135" t="s">
        <v>45</v>
      </c>
      <c r="P365" s="136">
        <f>O365*H365</f>
        <v>0</v>
      </c>
      <c r="Q365" s="136">
        <v>0</v>
      </c>
      <c r="R365" s="136">
        <f>Q365*H365</f>
        <v>0</v>
      </c>
      <c r="S365" s="136">
        <v>0</v>
      </c>
      <c r="T365" s="137">
        <f>S365*H365</f>
        <v>0</v>
      </c>
      <c r="AR365" s="138" t="s">
        <v>240</v>
      </c>
      <c r="AT365" s="138" t="s">
        <v>157</v>
      </c>
      <c r="AU365" s="138" t="s">
        <v>90</v>
      </c>
      <c r="AY365" s="16" t="s">
        <v>154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6" t="s">
        <v>85</v>
      </c>
      <c r="BK365" s="139">
        <f>ROUND(I365*H365,2)</f>
        <v>0</v>
      </c>
      <c r="BL365" s="16" t="s">
        <v>240</v>
      </c>
      <c r="BM365" s="138" t="s">
        <v>536</v>
      </c>
    </row>
    <row r="366" spans="2:65" s="13" customFormat="1" ht="11.25">
      <c r="B366" s="147"/>
      <c r="D366" s="141" t="s">
        <v>168</v>
      </c>
      <c r="E366" s="148" t="s">
        <v>1</v>
      </c>
      <c r="F366" s="149" t="s">
        <v>348</v>
      </c>
      <c r="H366" s="150">
        <v>189</v>
      </c>
      <c r="I366" s="151"/>
      <c r="L366" s="147"/>
      <c r="M366" s="152"/>
      <c r="T366" s="153"/>
      <c r="AT366" s="148" t="s">
        <v>168</v>
      </c>
      <c r="AU366" s="148" t="s">
        <v>90</v>
      </c>
      <c r="AV366" s="13" t="s">
        <v>90</v>
      </c>
      <c r="AW366" s="13" t="s">
        <v>36</v>
      </c>
      <c r="AX366" s="13" t="s">
        <v>80</v>
      </c>
      <c r="AY366" s="148" t="s">
        <v>154</v>
      </c>
    </row>
    <row r="367" spans="2:65" s="14" customFormat="1" ht="11.25">
      <c r="B367" s="154"/>
      <c r="D367" s="141" t="s">
        <v>168</v>
      </c>
      <c r="E367" s="155" t="s">
        <v>1</v>
      </c>
      <c r="F367" s="156" t="s">
        <v>173</v>
      </c>
      <c r="H367" s="157">
        <v>189</v>
      </c>
      <c r="I367" s="158"/>
      <c r="L367" s="154"/>
      <c r="M367" s="159"/>
      <c r="T367" s="160"/>
      <c r="AT367" s="155" t="s">
        <v>168</v>
      </c>
      <c r="AU367" s="155" t="s">
        <v>90</v>
      </c>
      <c r="AV367" s="14" t="s">
        <v>162</v>
      </c>
      <c r="AW367" s="14" t="s">
        <v>36</v>
      </c>
      <c r="AX367" s="14" t="s">
        <v>85</v>
      </c>
      <c r="AY367" s="155" t="s">
        <v>154</v>
      </c>
    </row>
    <row r="368" spans="2:65" s="1" customFormat="1" ht="24.2" customHeight="1">
      <c r="B368" s="31"/>
      <c r="C368" s="161" t="s">
        <v>537</v>
      </c>
      <c r="D368" s="161" t="s">
        <v>232</v>
      </c>
      <c r="E368" s="162" t="s">
        <v>538</v>
      </c>
      <c r="F368" s="163" t="s">
        <v>539</v>
      </c>
      <c r="G368" s="164" t="s">
        <v>166</v>
      </c>
      <c r="H368" s="165">
        <v>189</v>
      </c>
      <c r="I368" s="166"/>
      <c r="J368" s="167">
        <f>ROUND(I368*H368,2)</f>
        <v>0</v>
      </c>
      <c r="K368" s="163" t="s">
        <v>161</v>
      </c>
      <c r="L368" s="168"/>
      <c r="M368" s="169" t="s">
        <v>1</v>
      </c>
      <c r="N368" s="170" t="s">
        <v>45</v>
      </c>
      <c r="P368" s="136">
        <f>O368*H368</f>
        <v>0</v>
      </c>
      <c r="Q368" s="136">
        <v>4.0000000000000003E-5</v>
      </c>
      <c r="R368" s="136">
        <f>Q368*H368</f>
        <v>7.5600000000000007E-3</v>
      </c>
      <c r="S368" s="136">
        <v>0</v>
      </c>
      <c r="T368" s="137">
        <f>S368*H368</f>
        <v>0</v>
      </c>
      <c r="AR368" s="138" t="s">
        <v>332</v>
      </c>
      <c r="AT368" s="138" t="s">
        <v>232</v>
      </c>
      <c r="AU368" s="138" t="s">
        <v>90</v>
      </c>
      <c r="AY368" s="16" t="s">
        <v>154</v>
      </c>
      <c r="BE368" s="139">
        <f>IF(N368="základní",J368,0)</f>
        <v>0</v>
      </c>
      <c r="BF368" s="139">
        <f>IF(N368="snížená",J368,0)</f>
        <v>0</v>
      </c>
      <c r="BG368" s="139">
        <f>IF(N368="zákl. přenesená",J368,0)</f>
        <v>0</v>
      </c>
      <c r="BH368" s="139">
        <f>IF(N368="sníž. přenesená",J368,0)</f>
        <v>0</v>
      </c>
      <c r="BI368" s="139">
        <f>IF(N368="nulová",J368,0)</f>
        <v>0</v>
      </c>
      <c r="BJ368" s="16" t="s">
        <v>85</v>
      </c>
      <c r="BK368" s="139">
        <f>ROUND(I368*H368,2)</f>
        <v>0</v>
      </c>
      <c r="BL368" s="16" t="s">
        <v>240</v>
      </c>
      <c r="BM368" s="138" t="s">
        <v>540</v>
      </c>
    </row>
    <row r="369" spans="2:65" s="13" customFormat="1" ht="11.25">
      <c r="B369" s="147"/>
      <c r="D369" s="141" t="s">
        <v>168</v>
      </c>
      <c r="E369" s="148" t="s">
        <v>1</v>
      </c>
      <c r="F369" s="149" t="s">
        <v>348</v>
      </c>
      <c r="H369" s="150">
        <v>189</v>
      </c>
      <c r="I369" s="151"/>
      <c r="L369" s="147"/>
      <c r="M369" s="152"/>
      <c r="T369" s="153"/>
      <c r="AT369" s="148" t="s">
        <v>168</v>
      </c>
      <c r="AU369" s="148" t="s">
        <v>90</v>
      </c>
      <c r="AV369" s="13" t="s">
        <v>90</v>
      </c>
      <c r="AW369" s="13" t="s">
        <v>36</v>
      </c>
      <c r="AX369" s="13" t="s">
        <v>80</v>
      </c>
      <c r="AY369" s="148" t="s">
        <v>154</v>
      </c>
    </row>
    <row r="370" spans="2:65" s="14" customFormat="1" ht="11.25">
      <c r="B370" s="154"/>
      <c r="D370" s="141" t="s">
        <v>168</v>
      </c>
      <c r="E370" s="155" t="s">
        <v>1</v>
      </c>
      <c r="F370" s="156" t="s">
        <v>173</v>
      </c>
      <c r="H370" s="157">
        <v>189</v>
      </c>
      <c r="I370" s="158"/>
      <c r="L370" s="154"/>
      <c r="M370" s="159"/>
      <c r="T370" s="160"/>
      <c r="AT370" s="155" t="s">
        <v>168</v>
      </c>
      <c r="AU370" s="155" t="s">
        <v>90</v>
      </c>
      <c r="AV370" s="14" t="s">
        <v>162</v>
      </c>
      <c r="AW370" s="14" t="s">
        <v>36</v>
      </c>
      <c r="AX370" s="14" t="s">
        <v>85</v>
      </c>
      <c r="AY370" s="155" t="s">
        <v>154</v>
      </c>
    </row>
    <row r="371" spans="2:65" s="1" customFormat="1" ht="16.5" customHeight="1">
      <c r="B371" s="31"/>
      <c r="C371" s="161" t="s">
        <v>541</v>
      </c>
      <c r="D371" s="161" t="s">
        <v>232</v>
      </c>
      <c r="E371" s="162" t="s">
        <v>542</v>
      </c>
      <c r="F371" s="163" t="s">
        <v>543</v>
      </c>
      <c r="G371" s="164" t="s">
        <v>166</v>
      </c>
      <c r="H371" s="165">
        <v>189</v>
      </c>
      <c r="I371" s="166"/>
      <c r="J371" s="167">
        <f>ROUND(I371*H371,2)</f>
        <v>0</v>
      </c>
      <c r="K371" s="163" t="s">
        <v>161</v>
      </c>
      <c r="L371" s="168"/>
      <c r="M371" s="169" t="s">
        <v>1</v>
      </c>
      <c r="N371" s="170" t="s">
        <v>45</v>
      </c>
      <c r="P371" s="136">
        <f>O371*H371</f>
        <v>0</v>
      </c>
      <c r="Q371" s="136">
        <v>3.0000000000000001E-5</v>
      </c>
      <c r="R371" s="136">
        <f>Q371*H371</f>
        <v>5.6700000000000006E-3</v>
      </c>
      <c r="S371" s="136">
        <v>0</v>
      </c>
      <c r="T371" s="137">
        <f>S371*H371</f>
        <v>0</v>
      </c>
      <c r="AR371" s="138" t="s">
        <v>332</v>
      </c>
      <c r="AT371" s="138" t="s">
        <v>232</v>
      </c>
      <c r="AU371" s="138" t="s">
        <v>90</v>
      </c>
      <c r="AY371" s="16" t="s">
        <v>154</v>
      </c>
      <c r="BE371" s="139">
        <f>IF(N371="základní",J371,0)</f>
        <v>0</v>
      </c>
      <c r="BF371" s="139">
        <f>IF(N371="snížená",J371,0)</f>
        <v>0</v>
      </c>
      <c r="BG371" s="139">
        <f>IF(N371="zákl. přenesená",J371,0)</f>
        <v>0</v>
      </c>
      <c r="BH371" s="139">
        <f>IF(N371="sníž. přenesená",J371,0)</f>
        <v>0</v>
      </c>
      <c r="BI371" s="139">
        <f>IF(N371="nulová",J371,0)</f>
        <v>0</v>
      </c>
      <c r="BJ371" s="16" t="s">
        <v>85</v>
      </c>
      <c r="BK371" s="139">
        <f>ROUND(I371*H371,2)</f>
        <v>0</v>
      </c>
      <c r="BL371" s="16" t="s">
        <v>240</v>
      </c>
      <c r="BM371" s="138" t="s">
        <v>544</v>
      </c>
    </row>
    <row r="372" spans="2:65" s="13" customFormat="1" ht="11.25">
      <c r="B372" s="147"/>
      <c r="D372" s="141" t="s">
        <v>168</v>
      </c>
      <c r="E372" s="148" t="s">
        <v>1</v>
      </c>
      <c r="F372" s="149" t="s">
        <v>348</v>
      </c>
      <c r="H372" s="150">
        <v>189</v>
      </c>
      <c r="I372" s="151"/>
      <c r="L372" s="147"/>
      <c r="M372" s="152"/>
      <c r="T372" s="153"/>
      <c r="AT372" s="148" t="s">
        <v>168</v>
      </c>
      <c r="AU372" s="148" t="s">
        <v>90</v>
      </c>
      <c r="AV372" s="13" t="s">
        <v>90</v>
      </c>
      <c r="AW372" s="13" t="s">
        <v>36</v>
      </c>
      <c r="AX372" s="13" t="s">
        <v>80</v>
      </c>
      <c r="AY372" s="148" t="s">
        <v>154</v>
      </c>
    </row>
    <row r="373" spans="2:65" s="14" customFormat="1" ht="11.25">
      <c r="B373" s="154"/>
      <c r="D373" s="141" t="s">
        <v>168</v>
      </c>
      <c r="E373" s="155" t="s">
        <v>1</v>
      </c>
      <c r="F373" s="156" t="s">
        <v>173</v>
      </c>
      <c r="H373" s="157">
        <v>189</v>
      </c>
      <c r="I373" s="158"/>
      <c r="L373" s="154"/>
      <c r="M373" s="159"/>
      <c r="T373" s="160"/>
      <c r="AT373" s="155" t="s">
        <v>168</v>
      </c>
      <c r="AU373" s="155" t="s">
        <v>90</v>
      </c>
      <c r="AV373" s="14" t="s">
        <v>162</v>
      </c>
      <c r="AW373" s="14" t="s">
        <v>36</v>
      </c>
      <c r="AX373" s="14" t="s">
        <v>85</v>
      </c>
      <c r="AY373" s="155" t="s">
        <v>154</v>
      </c>
    </row>
    <row r="374" spans="2:65" s="1" customFormat="1" ht="16.5" customHeight="1">
      <c r="B374" s="31"/>
      <c r="C374" s="161" t="s">
        <v>545</v>
      </c>
      <c r="D374" s="161" t="s">
        <v>232</v>
      </c>
      <c r="E374" s="162" t="s">
        <v>546</v>
      </c>
      <c r="F374" s="163" t="s">
        <v>547</v>
      </c>
      <c r="G374" s="164" t="s">
        <v>166</v>
      </c>
      <c r="H374" s="165">
        <v>189</v>
      </c>
      <c r="I374" s="166"/>
      <c r="J374" s="167">
        <f>ROUND(I374*H374,2)</f>
        <v>0</v>
      </c>
      <c r="K374" s="163" t="s">
        <v>161</v>
      </c>
      <c r="L374" s="168"/>
      <c r="M374" s="169" t="s">
        <v>1</v>
      </c>
      <c r="N374" s="170" t="s">
        <v>45</v>
      </c>
      <c r="P374" s="136">
        <f>O374*H374</f>
        <v>0</v>
      </c>
      <c r="Q374" s="136">
        <v>1.0000000000000001E-5</v>
      </c>
      <c r="R374" s="136">
        <f>Q374*H374</f>
        <v>1.8900000000000002E-3</v>
      </c>
      <c r="S374" s="136">
        <v>0</v>
      </c>
      <c r="T374" s="137">
        <f>S374*H374</f>
        <v>0</v>
      </c>
      <c r="AR374" s="138" t="s">
        <v>332</v>
      </c>
      <c r="AT374" s="138" t="s">
        <v>232</v>
      </c>
      <c r="AU374" s="138" t="s">
        <v>90</v>
      </c>
      <c r="AY374" s="16" t="s">
        <v>154</v>
      </c>
      <c r="BE374" s="139">
        <f>IF(N374="základní",J374,0)</f>
        <v>0</v>
      </c>
      <c r="BF374" s="139">
        <f>IF(N374="snížená",J374,0)</f>
        <v>0</v>
      </c>
      <c r="BG374" s="139">
        <f>IF(N374="zákl. přenesená",J374,0)</f>
        <v>0</v>
      </c>
      <c r="BH374" s="139">
        <f>IF(N374="sníž. přenesená",J374,0)</f>
        <v>0</v>
      </c>
      <c r="BI374" s="139">
        <f>IF(N374="nulová",J374,0)</f>
        <v>0</v>
      </c>
      <c r="BJ374" s="16" t="s">
        <v>85</v>
      </c>
      <c r="BK374" s="139">
        <f>ROUND(I374*H374,2)</f>
        <v>0</v>
      </c>
      <c r="BL374" s="16" t="s">
        <v>240</v>
      </c>
      <c r="BM374" s="138" t="s">
        <v>548</v>
      </c>
    </row>
    <row r="375" spans="2:65" s="13" customFormat="1" ht="11.25">
      <c r="B375" s="147"/>
      <c r="D375" s="141" t="s">
        <v>168</v>
      </c>
      <c r="E375" s="148" t="s">
        <v>1</v>
      </c>
      <c r="F375" s="149" t="s">
        <v>353</v>
      </c>
      <c r="H375" s="150">
        <v>189</v>
      </c>
      <c r="I375" s="151"/>
      <c r="L375" s="147"/>
      <c r="M375" s="152"/>
      <c r="T375" s="153"/>
      <c r="AT375" s="148" t="s">
        <v>168</v>
      </c>
      <c r="AU375" s="148" t="s">
        <v>90</v>
      </c>
      <c r="AV375" s="13" t="s">
        <v>90</v>
      </c>
      <c r="AW375" s="13" t="s">
        <v>36</v>
      </c>
      <c r="AX375" s="13" t="s">
        <v>80</v>
      </c>
      <c r="AY375" s="148" t="s">
        <v>154</v>
      </c>
    </row>
    <row r="376" spans="2:65" s="14" customFormat="1" ht="11.25">
      <c r="B376" s="154"/>
      <c r="D376" s="141" t="s">
        <v>168</v>
      </c>
      <c r="E376" s="155" t="s">
        <v>1</v>
      </c>
      <c r="F376" s="156" t="s">
        <v>173</v>
      </c>
      <c r="H376" s="157">
        <v>189</v>
      </c>
      <c r="I376" s="158"/>
      <c r="L376" s="154"/>
      <c r="M376" s="159"/>
      <c r="T376" s="160"/>
      <c r="AT376" s="155" t="s">
        <v>168</v>
      </c>
      <c r="AU376" s="155" t="s">
        <v>90</v>
      </c>
      <c r="AV376" s="14" t="s">
        <v>162</v>
      </c>
      <c r="AW376" s="14" t="s">
        <v>36</v>
      </c>
      <c r="AX376" s="14" t="s">
        <v>85</v>
      </c>
      <c r="AY376" s="155" t="s">
        <v>154</v>
      </c>
    </row>
    <row r="377" spans="2:65" s="1" customFormat="1" ht="24.2" customHeight="1">
      <c r="B377" s="31"/>
      <c r="C377" s="127" t="s">
        <v>549</v>
      </c>
      <c r="D377" s="127" t="s">
        <v>157</v>
      </c>
      <c r="E377" s="128" t="s">
        <v>550</v>
      </c>
      <c r="F377" s="129" t="s">
        <v>551</v>
      </c>
      <c r="G377" s="130" t="s">
        <v>166</v>
      </c>
      <c r="H377" s="131">
        <v>126</v>
      </c>
      <c r="I377" s="132"/>
      <c r="J377" s="133">
        <f>ROUND(I377*H377,2)</f>
        <v>0</v>
      </c>
      <c r="K377" s="129" t="s">
        <v>161</v>
      </c>
      <c r="L377" s="31"/>
      <c r="M377" s="134" t="s">
        <v>1</v>
      </c>
      <c r="N377" s="135" t="s">
        <v>45</v>
      </c>
      <c r="P377" s="136">
        <f>O377*H377</f>
        <v>0</v>
      </c>
      <c r="Q377" s="136">
        <v>0</v>
      </c>
      <c r="R377" s="136">
        <f>Q377*H377</f>
        <v>0</v>
      </c>
      <c r="S377" s="136">
        <v>0</v>
      </c>
      <c r="T377" s="137">
        <f>S377*H377</f>
        <v>0</v>
      </c>
      <c r="AR377" s="138" t="s">
        <v>240</v>
      </c>
      <c r="AT377" s="138" t="s">
        <v>157</v>
      </c>
      <c r="AU377" s="138" t="s">
        <v>90</v>
      </c>
      <c r="AY377" s="16" t="s">
        <v>154</v>
      </c>
      <c r="BE377" s="139">
        <f>IF(N377="základní",J377,0)</f>
        <v>0</v>
      </c>
      <c r="BF377" s="139">
        <f>IF(N377="snížená",J377,0)</f>
        <v>0</v>
      </c>
      <c r="BG377" s="139">
        <f>IF(N377="zákl. přenesená",J377,0)</f>
        <v>0</v>
      </c>
      <c r="BH377" s="139">
        <f>IF(N377="sníž. přenesená",J377,0)</f>
        <v>0</v>
      </c>
      <c r="BI377" s="139">
        <f>IF(N377="nulová",J377,0)</f>
        <v>0</v>
      </c>
      <c r="BJ377" s="16" t="s">
        <v>85</v>
      </c>
      <c r="BK377" s="139">
        <f>ROUND(I377*H377,2)</f>
        <v>0</v>
      </c>
      <c r="BL377" s="16" t="s">
        <v>240</v>
      </c>
      <c r="BM377" s="138" t="s">
        <v>552</v>
      </c>
    </row>
    <row r="378" spans="2:65" s="13" customFormat="1" ht="11.25">
      <c r="B378" s="147"/>
      <c r="D378" s="141" t="s">
        <v>168</v>
      </c>
      <c r="E378" s="148" t="s">
        <v>1</v>
      </c>
      <c r="F378" s="149" t="s">
        <v>553</v>
      </c>
      <c r="H378" s="150">
        <v>126</v>
      </c>
      <c r="I378" s="151"/>
      <c r="L378" s="147"/>
      <c r="M378" s="152"/>
      <c r="T378" s="153"/>
      <c r="AT378" s="148" t="s">
        <v>168</v>
      </c>
      <c r="AU378" s="148" t="s">
        <v>90</v>
      </c>
      <c r="AV378" s="13" t="s">
        <v>90</v>
      </c>
      <c r="AW378" s="13" t="s">
        <v>36</v>
      </c>
      <c r="AX378" s="13" t="s">
        <v>80</v>
      </c>
      <c r="AY378" s="148" t="s">
        <v>154</v>
      </c>
    </row>
    <row r="379" spans="2:65" s="14" customFormat="1" ht="11.25">
      <c r="B379" s="154"/>
      <c r="D379" s="141" t="s">
        <v>168</v>
      </c>
      <c r="E379" s="155" t="s">
        <v>1</v>
      </c>
      <c r="F379" s="156" t="s">
        <v>173</v>
      </c>
      <c r="H379" s="157">
        <v>126</v>
      </c>
      <c r="I379" s="158"/>
      <c r="L379" s="154"/>
      <c r="M379" s="159"/>
      <c r="T379" s="160"/>
      <c r="AT379" s="155" t="s">
        <v>168</v>
      </c>
      <c r="AU379" s="155" t="s">
        <v>90</v>
      </c>
      <c r="AV379" s="14" t="s">
        <v>162</v>
      </c>
      <c r="AW379" s="14" t="s">
        <v>36</v>
      </c>
      <c r="AX379" s="14" t="s">
        <v>85</v>
      </c>
      <c r="AY379" s="155" t="s">
        <v>154</v>
      </c>
    </row>
    <row r="380" spans="2:65" s="1" customFormat="1" ht="16.5" customHeight="1">
      <c r="B380" s="31"/>
      <c r="C380" s="161" t="s">
        <v>554</v>
      </c>
      <c r="D380" s="161" t="s">
        <v>232</v>
      </c>
      <c r="E380" s="162" t="s">
        <v>546</v>
      </c>
      <c r="F380" s="163" t="s">
        <v>547</v>
      </c>
      <c r="G380" s="164" t="s">
        <v>166</v>
      </c>
      <c r="H380" s="165">
        <v>126</v>
      </c>
      <c r="I380" s="166"/>
      <c r="J380" s="167">
        <f>ROUND(I380*H380,2)</f>
        <v>0</v>
      </c>
      <c r="K380" s="163" t="s">
        <v>161</v>
      </c>
      <c r="L380" s="168"/>
      <c r="M380" s="169" t="s">
        <v>1</v>
      </c>
      <c r="N380" s="170" t="s">
        <v>45</v>
      </c>
      <c r="P380" s="136">
        <f>O380*H380</f>
        <v>0</v>
      </c>
      <c r="Q380" s="136">
        <v>1.0000000000000001E-5</v>
      </c>
      <c r="R380" s="136">
        <f>Q380*H380</f>
        <v>1.2600000000000001E-3</v>
      </c>
      <c r="S380" s="136">
        <v>0</v>
      </c>
      <c r="T380" s="137">
        <f>S380*H380</f>
        <v>0</v>
      </c>
      <c r="AR380" s="138" t="s">
        <v>332</v>
      </c>
      <c r="AT380" s="138" t="s">
        <v>232</v>
      </c>
      <c r="AU380" s="138" t="s">
        <v>90</v>
      </c>
      <c r="AY380" s="16" t="s">
        <v>154</v>
      </c>
      <c r="BE380" s="139">
        <f>IF(N380="základní",J380,0)</f>
        <v>0</v>
      </c>
      <c r="BF380" s="139">
        <f>IF(N380="snížená",J380,0)</f>
        <v>0</v>
      </c>
      <c r="BG380" s="139">
        <f>IF(N380="zákl. přenesená",J380,0)</f>
        <v>0</v>
      </c>
      <c r="BH380" s="139">
        <f>IF(N380="sníž. přenesená",J380,0)</f>
        <v>0</v>
      </c>
      <c r="BI380" s="139">
        <f>IF(N380="nulová",J380,0)</f>
        <v>0</v>
      </c>
      <c r="BJ380" s="16" t="s">
        <v>85</v>
      </c>
      <c r="BK380" s="139">
        <f>ROUND(I380*H380,2)</f>
        <v>0</v>
      </c>
      <c r="BL380" s="16" t="s">
        <v>240</v>
      </c>
      <c r="BM380" s="138" t="s">
        <v>555</v>
      </c>
    </row>
    <row r="381" spans="2:65" s="13" customFormat="1" ht="11.25">
      <c r="B381" s="147"/>
      <c r="D381" s="141" t="s">
        <v>168</v>
      </c>
      <c r="E381" s="148" t="s">
        <v>1</v>
      </c>
      <c r="F381" s="149" t="s">
        <v>553</v>
      </c>
      <c r="H381" s="150">
        <v>126</v>
      </c>
      <c r="I381" s="151"/>
      <c r="L381" s="147"/>
      <c r="M381" s="152"/>
      <c r="T381" s="153"/>
      <c r="AT381" s="148" t="s">
        <v>168</v>
      </c>
      <c r="AU381" s="148" t="s">
        <v>90</v>
      </c>
      <c r="AV381" s="13" t="s">
        <v>90</v>
      </c>
      <c r="AW381" s="13" t="s">
        <v>36</v>
      </c>
      <c r="AX381" s="13" t="s">
        <v>80</v>
      </c>
      <c r="AY381" s="148" t="s">
        <v>154</v>
      </c>
    </row>
    <row r="382" spans="2:65" s="14" customFormat="1" ht="11.25">
      <c r="B382" s="154"/>
      <c r="D382" s="141" t="s">
        <v>168</v>
      </c>
      <c r="E382" s="155" t="s">
        <v>1</v>
      </c>
      <c r="F382" s="156" t="s">
        <v>173</v>
      </c>
      <c r="H382" s="157">
        <v>126</v>
      </c>
      <c r="I382" s="158"/>
      <c r="L382" s="154"/>
      <c r="M382" s="159"/>
      <c r="T382" s="160"/>
      <c r="AT382" s="155" t="s">
        <v>168</v>
      </c>
      <c r="AU382" s="155" t="s">
        <v>90</v>
      </c>
      <c r="AV382" s="14" t="s">
        <v>162</v>
      </c>
      <c r="AW382" s="14" t="s">
        <v>36</v>
      </c>
      <c r="AX382" s="14" t="s">
        <v>85</v>
      </c>
      <c r="AY382" s="155" t="s">
        <v>154</v>
      </c>
    </row>
    <row r="383" spans="2:65" s="1" customFormat="1" ht="24.2" customHeight="1">
      <c r="B383" s="31"/>
      <c r="C383" s="161" t="s">
        <v>556</v>
      </c>
      <c r="D383" s="161" t="s">
        <v>232</v>
      </c>
      <c r="E383" s="162" t="s">
        <v>557</v>
      </c>
      <c r="F383" s="163" t="s">
        <v>558</v>
      </c>
      <c r="G383" s="164" t="s">
        <v>166</v>
      </c>
      <c r="H383" s="165">
        <v>126</v>
      </c>
      <c r="I383" s="166"/>
      <c r="J383" s="167">
        <f>ROUND(I383*H383,2)</f>
        <v>0</v>
      </c>
      <c r="K383" s="163" t="s">
        <v>161</v>
      </c>
      <c r="L383" s="168"/>
      <c r="M383" s="169" t="s">
        <v>1</v>
      </c>
      <c r="N383" s="170" t="s">
        <v>45</v>
      </c>
      <c r="P383" s="136">
        <f>O383*H383</f>
        <v>0</v>
      </c>
      <c r="Q383" s="136">
        <v>6.0000000000000002E-5</v>
      </c>
      <c r="R383" s="136">
        <f>Q383*H383</f>
        <v>7.5599999999999999E-3</v>
      </c>
      <c r="S383" s="136">
        <v>0</v>
      </c>
      <c r="T383" s="137">
        <f>S383*H383</f>
        <v>0</v>
      </c>
      <c r="AR383" s="138" t="s">
        <v>332</v>
      </c>
      <c r="AT383" s="138" t="s">
        <v>232</v>
      </c>
      <c r="AU383" s="138" t="s">
        <v>90</v>
      </c>
      <c r="AY383" s="16" t="s">
        <v>154</v>
      </c>
      <c r="BE383" s="139">
        <f>IF(N383="základní",J383,0)</f>
        <v>0</v>
      </c>
      <c r="BF383" s="139">
        <f>IF(N383="snížená",J383,0)</f>
        <v>0</v>
      </c>
      <c r="BG383" s="139">
        <f>IF(N383="zákl. přenesená",J383,0)</f>
        <v>0</v>
      </c>
      <c r="BH383" s="139">
        <f>IF(N383="sníž. přenesená",J383,0)</f>
        <v>0</v>
      </c>
      <c r="BI383" s="139">
        <f>IF(N383="nulová",J383,0)</f>
        <v>0</v>
      </c>
      <c r="BJ383" s="16" t="s">
        <v>85</v>
      </c>
      <c r="BK383" s="139">
        <f>ROUND(I383*H383,2)</f>
        <v>0</v>
      </c>
      <c r="BL383" s="16" t="s">
        <v>240</v>
      </c>
      <c r="BM383" s="138" t="s">
        <v>559</v>
      </c>
    </row>
    <row r="384" spans="2:65" s="13" customFormat="1" ht="11.25">
      <c r="B384" s="147"/>
      <c r="D384" s="141" t="s">
        <v>168</v>
      </c>
      <c r="E384" s="148" t="s">
        <v>1</v>
      </c>
      <c r="F384" s="149" t="s">
        <v>553</v>
      </c>
      <c r="H384" s="150">
        <v>126</v>
      </c>
      <c r="I384" s="151"/>
      <c r="L384" s="147"/>
      <c r="M384" s="152"/>
      <c r="T384" s="153"/>
      <c r="AT384" s="148" t="s">
        <v>168</v>
      </c>
      <c r="AU384" s="148" t="s">
        <v>90</v>
      </c>
      <c r="AV384" s="13" t="s">
        <v>90</v>
      </c>
      <c r="AW384" s="13" t="s">
        <v>36</v>
      </c>
      <c r="AX384" s="13" t="s">
        <v>80</v>
      </c>
      <c r="AY384" s="148" t="s">
        <v>154</v>
      </c>
    </row>
    <row r="385" spans="2:65" s="14" customFormat="1" ht="11.25">
      <c r="B385" s="154"/>
      <c r="D385" s="141" t="s">
        <v>168</v>
      </c>
      <c r="E385" s="155" t="s">
        <v>1</v>
      </c>
      <c r="F385" s="156" t="s">
        <v>173</v>
      </c>
      <c r="H385" s="157">
        <v>126</v>
      </c>
      <c r="I385" s="158"/>
      <c r="L385" s="154"/>
      <c r="M385" s="159"/>
      <c r="T385" s="160"/>
      <c r="AT385" s="155" t="s">
        <v>168</v>
      </c>
      <c r="AU385" s="155" t="s">
        <v>90</v>
      </c>
      <c r="AV385" s="14" t="s">
        <v>162</v>
      </c>
      <c r="AW385" s="14" t="s">
        <v>36</v>
      </c>
      <c r="AX385" s="14" t="s">
        <v>85</v>
      </c>
      <c r="AY385" s="155" t="s">
        <v>154</v>
      </c>
    </row>
    <row r="386" spans="2:65" s="1" customFormat="1" ht="24.2" customHeight="1">
      <c r="B386" s="31"/>
      <c r="C386" s="127" t="s">
        <v>560</v>
      </c>
      <c r="D386" s="127" t="s">
        <v>157</v>
      </c>
      <c r="E386" s="128" t="s">
        <v>561</v>
      </c>
      <c r="F386" s="129" t="s">
        <v>562</v>
      </c>
      <c r="G386" s="130" t="s">
        <v>166</v>
      </c>
      <c r="H386" s="131">
        <v>126</v>
      </c>
      <c r="I386" s="132"/>
      <c r="J386" s="133">
        <f>ROUND(I386*H386,2)</f>
        <v>0</v>
      </c>
      <c r="K386" s="129" t="s">
        <v>161</v>
      </c>
      <c r="L386" s="31"/>
      <c r="M386" s="134" t="s">
        <v>1</v>
      </c>
      <c r="N386" s="135" t="s">
        <v>45</v>
      </c>
      <c r="P386" s="136">
        <f>O386*H386</f>
        <v>0</v>
      </c>
      <c r="Q386" s="136">
        <v>0</v>
      </c>
      <c r="R386" s="136">
        <f>Q386*H386</f>
        <v>0</v>
      </c>
      <c r="S386" s="136">
        <v>0</v>
      </c>
      <c r="T386" s="137">
        <f>S386*H386</f>
        <v>0</v>
      </c>
      <c r="AR386" s="138" t="s">
        <v>240</v>
      </c>
      <c r="AT386" s="138" t="s">
        <v>157</v>
      </c>
      <c r="AU386" s="138" t="s">
        <v>90</v>
      </c>
      <c r="AY386" s="16" t="s">
        <v>154</v>
      </c>
      <c r="BE386" s="139">
        <f>IF(N386="základní",J386,0)</f>
        <v>0</v>
      </c>
      <c r="BF386" s="139">
        <f>IF(N386="snížená",J386,0)</f>
        <v>0</v>
      </c>
      <c r="BG386" s="139">
        <f>IF(N386="zákl. přenesená",J386,0)</f>
        <v>0</v>
      </c>
      <c r="BH386" s="139">
        <f>IF(N386="sníž. přenesená",J386,0)</f>
        <v>0</v>
      </c>
      <c r="BI386" s="139">
        <f>IF(N386="nulová",J386,0)</f>
        <v>0</v>
      </c>
      <c r="BJ386" s="16" t="s">
        <v>85</v>
      </c>
      <c r="BK386" s="139">
        <f>ROUND(I386*H386,2)</f>
        <v>0</v>
      </c>
      <c r="BL386" s="16" t="s">
        <v>240</v>
      </c>
      <c r="BM386" s="138" t="s">
        <v>563</v>
      </c>
    </row>
    <row r="387" spans="2:65" s="13" customFormat="1" ht="11.25">
      <c r="B387" s="147"/>
      <c r="D387" s="141" t="s">
        <v>168</v>
      </c>
      <c r="E387" s="148" t="s">
        <v>1</v>
      </c>
      <c r="F387" s="149" t="s">
        <v>553</v>
      </c>
      <c r="H387" s="150">
        <v>126</v>
      </c>
      <c r="I387" s="151"/>
      <c r="L387" s="147"/>
      <c r="M387" s="152"/>
      <c r="T387" s="153"/>
      <c r="AT387" s="148" t="s">
        <v>168</v>
      </c>
      <c r="AU387" s="148" t="s">
        <v>90</v>
      </c>
      <c r="AV387" s="13" t="s">
        <v>90</v>
      </c>
      <c r="AW387" s="13" t="s">
        <v>36</v>
      </c>
      <c r="AX387" s="13" t="s">
        <v>80</v>
      </c>
      <c r="AY387" s="148" t="s">
        <v>154</v>
      </c>
    </row>
    <row r="388" spans="2:65" s="14" customFormat="1" ht="11.25">
      <c r="B388" s="154"/>
      <c r="D388" s="141" t="s">
        <v>168</v>
      </c>
      <c r="E388" s="155" t="s">
        <v>1</v>
      </c>
      <c r="F388" s="156" t="s">
        <v>173</v>
      </c>
      <c r="H388" s="157">
        <v>126</v>
      </c>
      <c r="I388" s="158"/>
      <c r="L388" s="154"/>
      <c r="M388" s="159"/>
      <c r="T388" s="160"/>
      <c r="AT388" s="155" t="s">
        <v>168</v>
      </c>
      <c r="AU388" s="155" t="s">
        <v>90</v>
      </c>
      <c r="AV388" s="14" t="s">
        <v>162</v>
      </c>
      <c r="AW388" s="14" t="s">
        <v>36</v>
      </c>
      <c r="AX388" s="14" t="s">
        <v>85</v>
      </c>
      <c r="AY388" s="155" t="s">
        <v>154</v>
      </c>
    </row>
    <row r="389" spans="2:65" s="1" customFormat="1" ht="16.5" customHeight="1">
      <c r="B389" s="31"/>
      <c r="C389" s="161" t="s">
        <v>564</v>
      </c>
      <c r="D389" s="161" t="s">
        <v>232</v>
      </c>
      <c r="E389" s="162" t="s">
        <v>565</v>
      </c>
      <c r="F389" s="163" t="s">
        <v>566</v>
      </c>
      <c r="G389" s="164" t="s">
        <v>166</v>
      </c>
      <c r="H389" s="165">
        <v>63</v>
      </c>
      <c r="I389" s="166"/>
      <c r="J389" s="167">
        <f>ROUND(I389*H389,2)</f>
        <v>0</v>
      </c>
      <c r="K389" s="163" t="s">
        <v>161</v>
      </c>
      <c r="L389" s="168"/>
      <c r="M389" s="169" t="s">
        <v>1</v>
      </c>
      <c r="N389" s="170" t="s">
        <v>45</v>
      </c>
      <c r="P389" s="136">
        <f>O389*H389</f>
        <v>0</v>
      </c>
      <c r="Q389" s="136">
        <v>4.0000000000000002E-4</v>
      </c>
      <c r="R389" s="136">
        <f>Q389*H389</f>
        <v>2.52E-2</v>
      </c>
      <c r="S389" s="136">
        <v>0</v>
      </c>
      <c r="T389" s="137">
        <f>S389*H389</f>
        <v>0</v>
      </c>
      <c r="AR389" s="138" t="s">
        <v>332</v>
      </c>
      <c r="AT389" s="138" t="s">
        <v>232</v>
      </c>
      <c r="AU389" s="138" t="s">
        <v>90</v>
      </c>
      <c r="AY389" s="16" t="s">
        <v>154</v>
      </c>
      <c r="BE389" s="139">
        <f>IF(N389="základní",J389,0)</f>
        <v>0</v>
      </c>
      <c r="BF389" s="139">
        <f>IF(N389="snížená",J389,0)</f>
        <v>0</v>
      </c>
      <c r="BG389" s="139">
        <f>IF(N389="zákl. přenesená",J389,0)</f>
        <v>0</v>
      </c>
      <c r="BH389" s="139">
        <f>IF(N389="sníž. přenesená",J389,0)</f>
        <v>0</v>
      </c>
      <c r="BI389" s="139">
        <f>IF(N389="nulová",J389,0)</f>
        <v>0</v>
      </c>
      <c r="BJ389" s="16" t="s">
        <v>85</v>
      </c>
      <c r="BK389" s="139">
        <f>ROUND(I389*H389,2)</f>
        <v>0</v>
      </c>
      <c r="BL389" s="16" t="s">
        <v>240</v>
      </c>
      <c r="BM389" s="138" t="s">
        <v>567</v>
      </c>
    </row>
    <row r="390" spans="2:65" s="13" customFormat="1" ht="11.25">
      <c r="B390" s="147"/>
      <c r="D390" s="141" t="s">
        <v>168</v>
      </c>
      <c r="E390" s="148" t="s">
        <v>1</v>
      </c>
      <c r="F390" s="149" t="s">
        <v>473</v>
      </c>
      <c r="H390" s="150">
        <v>63</v>
      </c>
      <c r="I390" s="151"/>
      <c r="L390" s="147"/>
      <c r="M390" s="152"/>
      <c r="T390" s="153"/>
      <c r="AT390" s="148" t="s">
        <v>168</v>
      </c>
      <c r="AU390" s="148" t="s">
        <v>90</v>
      </c>
      <c r="AV390" s="13" t="s">
        <v>90</v>
      </c>
      <c r="AW390" s="13" t="s">
        <v>36</v>
      </c>
      <c r="AX390" s="13" t="s">
        <v>80</v>
      </c>
      <c r="AY390" s="148" t="s">
        <v>154</v>
      </c>
    </row>
    <row r="391" spans="2:65" s="14" customFormat="1" ht="11.25">
      <c r="B391" s="154"/>
      <c r="D391" s="141" t="s">
        <v>168</v>
      </c>
      <c r="E391" s="155" t="s">
        <v>1</v>
      </c>
      <c r="F391" s="156" t="s">
        <v>173</v>
      </c>
      <c r="H391" s="157">
        <v>63</v>
      </c>
      <c r="I391" s="158"/>
      <c r="L391" s="154"/>
      <c r="M391" s="159"/>
      <c r="T391" s="160"/>
      <c r="AT391" s="155" t="s">
        <v>168</v>
      </c>
      <c r="AU391" s="155" t="s">
        <v>90</v>
      </c>
      <c r="AV391" s="14" t="s">
        <v>162</v>
      </c>
      <c r="AW391" s="14" t="s">
        <v>36</v>
      </c>
      <c r="AX391" s="14" t="s">
        <v>85</v>
      </c>
      <c r="AY391" s="155" t="s">
        <v>154</v>
      </c>
    </row>
    <row r="392" spans="2:65" s="1" customFormat="1" ht="24.2" customHeight="1">
      <c r="B392" s="31"/>
      <c r="C392" s="161" t="s">
        <v>568</v>
      </c>
      <c r="D392" s="161" t="s">
        <v>232</v>
      </c>
      <c r="E392" s="162" t="s">
        <v>569</v>
      </c>
      <c r="F392" s="163" t="s">
        <v>570</v>
      </c>
      <c r="G392" s="164" t="s">
        <v>166</v>
      </c>
      <c r="H392" s="165">
        <v>63</v>
      </c>
      <c r="I392" s="166"/>
      <c r="J392" s="167">
        <f>ROUND(I392*H392,2)</f>
        <v>0</v>
      </c>
      <c r="K392" s="163" t="s">
        <v>161</v>
      </c>
      <c r="L392" s="168"/>
      <c r="M392" s="169" t="s">
        <v>1</v>
      </c>
      <c r="N392" s="170" t="s">
        <v>45</v>
      </c>
      <c r="P392" s="136">
        <f>O392*H392</f>
        <v>0</v>
      </c>
      <c r="Q392" s="136">
        <v>4.0000000000000002E-4</v>
      </c>
      <c r="R392" s="136">
        <f>Q392*H392</f>
        <v>2.52E-2</v>
      </c>
      <c r="S392" s="136">
        <v>0</v>
      </c>
      <c r="T392" s="137">
        <f>S392*H392</f>
        <v>0</v>
      </c>
      <c r="AR392" s="138" t="s">
        <v>332</v>
      </c>
      <c r="AT392" s="138" t="s">
        <v>232</v>
      </c>
      <c r="AU392" s="138" t="s">
        <v>90</v>
      </c>
      <c r="AY392" s="16" t="s">
        <v>154</v>
      </c>
      <c r="BE392" s="139">
        <f>IF(N392="základní",J392,0)</f>
        <v>0</v>
      </c>
      <c r="BF392" s="139">
        <f>IF(N392="snížená",J392,0)</f>
        <v>0</v>
      </c>
      <c r="BG392" s="139">
        <f>IF(N392="zákl. přenesená",J392,0)</f>
        <v>0</v>
      </c>
      <c r="BH392" s="139">
        <f>IF(N392="sníž. přenesená",J392,0)</f>
        <v>0</v>
      </c>
      <c r="BI392" s="139">
        <f>IF(N392="nulová",J392,0)</f>
        <v>0</v>
      </c>
      <c r="BJ392" s="16" t="s">
        <v>85</v>
      </c>
      <c r="BK392" s="139">
        <f>ROUND(I392*H392,2)</f>
        <v>0</v>
      </c>
      <c r="BL392" s="16" t="s">
        <v>240</v>
      </c>
      <c r="BM392" s="138" t="s">
        <v>571</v>
      </c>
    </row>
    <row r="393" spans="2:65" s="1" customFormat="1" ht="37.9" customHeight="1">
      <c r="B393" s="31"/>
      <c r="C393" s="127" t="s">
        <v>572</v>
      </c>
      <c r="D393" s="127" t="s">
        <v>157</v>
      </c>
      <c r="E393" s="128" t="s">
        <v>573</v>
      </c>
      <c r="F393" s="129" t="s">
        <v>574</v>
      </c>
      <c r="G393" s="130" t="s">
        <v>166</v>
      </c>
      <c r="H393" s="131">
        <v>189</v>
      </c>
      <c r="I393" s="132"/>
      <c r="J393" s="133">
        <f>ROUND(I393*H393,2)</f>
        <v>0</v>
      </c>
      <c r="K393" s="129" t="s">
        <v>161</v>
      </c>
      <c r="L393" s="31"/>
      <c r="M393" s="134" t="s">
        <v>1</v>
      </c>
      <c r="N393" s="135" t="s">
        <v>45</v>
      </c>
      <c r="P393" s="136">
        <f>O393*H393</f>
        <v>0</v>
      </c>
      <c r="Q393" s="136">
        <v>0</v>
      </c>
      <c r="R393" s="136">
        <f>Q393*H393</f>
        <v>0</v>
      </c>
      <c r="S393" s="136">
        <v>0</v>
      </c>
      <c r="T393" s="137">
        <f>S393*H393</f>
        <v>0</v>
      </c>
      <c r="AR393" s="138" t="s">
        <v>240</v>
      </c>
      <c r="AT393" s="138" t="s">
        <v>157</v>
      </c>
      <c r="AU393" s="138" t="s">
        <v>90</v>
      </c>
      <c r="AY393" s="16" t="s">
        <v>154</v>
      </c>
      <c r="BE393" s="139">
        <f>IF(N393="základní",J393,0)</f>
        <v>0</v>
      </c>
      <c r="BF393" s="139">
        <f>IF(N393="snížená",J393,0)</f>
        <v>0</v>
      </c>
      <c r="BG393" s="139">
        <f>IF(N393="zákl. přenesená",J393,0)</f>
        <v>0</v>
      </c>
      <c r="BH393" s="139">
        <f>IF(N393="sníž. přenesená",J393,0)</f>
        <v>0</v>
      </c>
      <c r="BI393" s="139">
        <f>IF(N393="nulová",J393,0)</f>
        <v>0</v>
      </c>
      <c r="BJ393" s="16" t="s">
        <v>85</v>
      </c>
      <c r="BK393" s="139">
        <f>ROUND(I393*H393,2)</f>
        <v>0</v>
      </c>
      <c r="BL393" s="16" t="s">
        <v>240</v>
      </c>
      <c r="BM393" s="138" t="s">
        <v>575</v>
      </c>
    </row>
    <row r="394" spans="2:65" s="13" customFormat="1" ht="11.25">
      <c r="B394" s="147"/>
      <c r="D394" s="141" t="s">
        <v>168</v>
      </c>
      <c r="E394" s="148" t="s">
        <v>1</v>
      </c>
      <c r="F394" s="149" t="s">
        <v>353</v>
      </c>
      <c r="H394" s="150">
        <v>189</v>
      </c>
      <c r="I394" s="151"/>
      <c r="L394" s="147"/>
      <c r="M394" s="152"/>
      <c r="T394" s="153"/>
      <c r="AT394" s="148" t="s">
        <v>168</v>
      </c>
      <c r="AU394" s="148" t="s">
        <v>90</v>
      </c>
      <c r="AV394" s="13" t="s">
        <v>90</v>
      </c>
      <c r="AW394" s="13" t="s">
        <v>36</v>
      </c>
      <c r="AX394" s="13" t="s">
        <v>80</v>
      </c>
      <c r="AY394" s="148" t="s">
        <v>154</v>
      </c>
    </row>
    <row r="395" spans="2:65" s="14" customFormat="1" ht="11.25">
      <c r="B395" s="154"/>
      <c r="D395" s="141" t="s">
        <v>168</v>
      </c>
      <c r="E395" s="155" t="s">
        <v>1</v>
      </c>
      <c r="F395" s="156" t="s">
        <v>173</v>
      </c>
      <c r="H395" s="157">
        <v>189</v>
      </c>
      <c r="I395" s="158"/>
      <c r="L395" s="154"/>
      <c r="M395" s="159"/>
      <c r="T395" s="160"/>
      <c r="AT395" s="155" t="s">
        <v>168</v>
      </c>
      <c r="AU395" s="155" t="s">
        <v>90</v>
      </c>
      <c r="AV395" s="14" t="s">
        <v>162</v>
      </c>
      <c r="AW395" s="14" t="s">
        <v>36</v>
      </c>
      <c r="AX395" s="14" t="s">
        <v>85</v>
      </c>
      <c r="AY395" s="155" t="s">
        <v>154</v>
      </c>
    </row>
    <row r="396" spans="2:65" s="1" customFormat="1" ht="24.2" customHeight="1">
      <c r="B396" s="31"/>
      <c r="C396" s="161" t="s">
        <v>576</v>
      </c>
      <c r="D396" s="161" t="s">
        <v>232</v>
      </c>
      <c r="E396" s="162" t="s">
        <v>577</v>
      </c>
      <c r="F396" s="163" t="s">
        <v>578</v>
      </c>
      <c r="G396" s="164" t="s">
        <v>166</v>
      </c>
      <c r="H396" s="165">
        <v>189</v>
      </c>
      <c r="I396" s="166"/>
      <c r="J396" s="167">
        <f>ROUND(I396*H396,2)</f>
        <v>0</v>
      </c>
      <c r="K396" s="163" t="s">
        <v>161</v>
      </c>
      <c r="L396" s="168"/>
      <c r="M396" s="169" t="s">
        <v>1</v>
      </c>
      <c r="N396" s="170" t="s">
        <v>45</v>
      </c>
      <c r="P396" s="136">
        <f>O396*H396</f>
        <v>0</v>
      </c>
      <c r="Q396" s="136">
        <v>1E-3</v>
      </c>
      <c r="R396" s="136">
        <f>Q396*H396</f>
        <v>0.189</v>
      </c>
      <c r="S396" s="136">
        <v>0</v>
      </c>
      <c r="T396" s="137">
        <f>S396*H396</f>
        <v>0</v>
      </c>
      <c r="AR396" s="138" t="s">
        <v>332</v>
      </c>
      <c r="AT396" s="138" t="s">
        <v>232</v>
      </c>
      <c r="AU396" s="138" t="s">
        <v>90</v>
      </c>
      <c r="AY396" s="16" t="s">
        <v>154</v>
      </c>
      <c r="BE396" s="139">
        <f>IF(N396="základní",J396,0)</f>
        <v>0</v>
      </c>
      <c r="BF396" s="139">
        <f>IF(N396="snížená",J396,0)</f>
        <v>0</v>
      </c>
      <c r="BG396" s="139">
        <f>IF(N396="zákl. přenesená",J396,0)</f>
        <v>0</v>
      </c>
      <c r="BH396" s="139">
        <f>IF(N396="sníž. přenesená",J396,0)</f>
        <v>0</v>
      </c>
      <c r="BI396" s="139">
        <f>IF(N396="nulová",J396,0)</f>
        <v>0</v>
      </c>
      <c r="BJ396" s="16" t="s">
        <v>85</v>
      </c>
      <c r="BK396" s="139">
        <f>ROUND(I396*H396,2)</f>
        <v>0</v>
      </c>
      <c r="BL396" s="16" t="s">
        <v>240</v>
      </c>
      <c r="BM396" s="138" t="s">
        <v>579</v>
      </c>
    </row>
    <row r="397" spans="2:65" s="1" customFormat="1" ht="24.2" customHeight="1">
      <c r="B397" s="31"/>
      <c r="C397" s="127" t="s">
        <v>580</v>
      </c>
      <c r="D397" s="127" t="s">
        <v>157</v>
      </c>
      <c r="E397" s="128" t="s">
        <v>581</v>
      </c>
      <c r="F397" s="129" t="s">
        <v>582</v>
      </c>
      <c r="G397" s="130" t="s">
        <v>340</v>
      </c>
      <c r="H397" s="171"/>
      <c r="I397" s="132"/>
      <c r="J397" s="133">
        <f>ROUND(I397*H397,2)</f>
        <v>0</v>
      </c>
      <c r="K397" s="129" t="s">
        <v>161</v>
      </c>
      <c r="L397" s="31"/>
      <c r="M397" s="134" t="s">
        <v>1</v>
      </c>
      <c r="N397" s="135" t="s">
        <v>45</v>
      </c>
      <c r="P397" s="136">
        <f>O397*H397</f>
        <v>0</v>
      </c>
      <c r="Q397" s="136">
        <v>0</v>
      </c>
      <c r="R397" s="136">
        <f>Q397*H397</f>
        <v>0</v>
      </c>
      <c r="S397" s="136">
        <v>0</v>
      </c>
      <c r="T397" s="137">
        <f>S397*H397</f>
        <v>0</v>
      </c>
      <c r="AR397" s="138" t="s">
        <v>240</v>
      </c>
      <c r="AT397" s="138" t="s">
        <v>157</v>
      </c>
      <c r="AU397" s="138" t="s">
        <v>90</v>
      </c>
      <c r="AY397" s="16" t="s">
        <v>154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6" t="s">
        <v>85</v>
      </c>
      <c r="BK397" s="139">
        <f>ROUND(I397*H397,2)</f>
        <v>0</v>
      </c>
      <c r="BL397" s="16" t="s">
        <v>240</v>
      </c>
      <c r="BM397" s="138" t="s">
        <v>583</v>
      </c>
    </row>
    <row r="398" spans="2:65" s="11" customFormat="1" ht="22.9" customHeight="1">
      <c r="B398" s="115"/>
      <c r="D398" s="116" t="s">
        <v>79</v>
      </c>
      <c r="E398" s="125" t="s">
        <v>584</v>
      </c>
      <c r="F398" s="125" t="s">
        <v>585</v>
      </c>
      <c r="I398" s="118"/>
      <c r="J398" s="126">
        <f>BK398</f>
        <v>0</v>
      </c>
      <c r="L398" s="115"/>
      <c r="M398" s="120"/>
      <c r="P398" s="121">
        <f>SUM(P399:P403)</f>
        <v>0</v>
      </c>
      <c r="R398" s="121">
        <f>SUM(R399:R403)</f>
        <v>0.1134</v>
      </c>
      <c r="T398" s="122">
        <f>SUM(T399:T403)</f>
        <v>0</v>
      </c>
      <c r="AR398" s="116" t="s">
        <v>90</v>
      </c>
      <c r="AT398" s="123" t="s">
        <v>79</v>
      </c>
      <c r="AU398" s="123" t="s">
        <v>85</v>
      </c>
      <c r="AY398" s="116" t="s">
        <v>154</v>
      </c>
      <c r="BK398" s="124">
        <f>SUM(BK399:BK403)</f>
        <v>0</v>
      </c>
    </row>
    <row r="399" spans="2:65" s="1" customFormat="1" ht="24.2" customHeight="1">
      <c r="B399" s="31"/>
      <c r="C399" s="127" t="s">
        <v>586</v>
      </c>
      <c r="D399" s="127" t="s">
        <v>157</v>
      </c>
      <c r="E399" s="128" t="s">
        <v>587</v>
      </c>
      <c r="F399" s="129" t="s">
        <v>588</v>
      </c>
      <c r="G399" s="130" t="s">
        <v>166</v>
      </c>
      <c r="H399" s="131">
        <v>126</v>
      </c>
      <c r="I399" s="132"/>
      <c r="J399" s="133">
        <f>ROUND(I399*H399,2)</f>
        <v>0</v>
      </c>
      <c r="K399" s="129" t="s">
        <v>161</v>
      </c>
      <c r="L399" s="31"/>
      <c r="M399" s="134" t="s">
        <v>1</v>
      </c>
      <c r="N399" s="135" t="s">
        <v>45</v>
      </c>
      <c r="P399" s="136">
        <f>O399*H399</f>
        <v>0</v>
      </c>
      <c r="Q399" s="136">
        <v>0</v>
      </c>
      <c r="R399" s="136">
        <f>Q399*H399</f>
        <v>0</v>
      </c>
      <c r="S399" s="136">
        <v>0</v>
      </c>
      <c r="T399" s="137">
        <f>S399*H399</f>
        <v>0</v>
      </c>
      <c r="AR399" s="138" t="s">
        <v>240</v>
      </c>
      <c r="AT399" s="138" t="s">
        <v>157</v>
      </c>
      <c r="AU399" s="138" t="s">
        <v>90</v>
      </c>
      <c r="AY399" s="16" t="s">
        <v>154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6" t="s">
        <v>85</v>
      </c>
      <c r="BK399" s="139">
        <f>ROUND(I399*H399,2)</f>
        <v>0</v>
      </c>
      <c r="BL399" s="16" t="s">
        <v>240</v>
      </c>
      <c r="BM399" s="138" t="s">
        <v>589</v>
      </c>
    </row>
    <row r="400" spans="2:65" s="13" customFormat="1" ht="11.25">
      <c r="B400" s="147"/>
      <c r="D400" s="141" t="s">
        <v>168</v>
      </c>
      <c r="E400" s="148" t="s">
        <v>1</v>
      </c>
      <c r="F400" s="149" t="s">
        <v>553</v>
      </c>
      <c r="H400" s="150">
        <v>126</v>
      </c>
      <c r="I400" s="151"/>
      <c r="L400" s="147"/>
      <c r="M400" s="152"/>
      <c r="T400" s="153"/>
      <c r="AT400" s="148" t="s">
        <v>168</v>
      </c>
      <c r="AU400" s="148" t="s">
        <v>90</v>
      </c>
      <c r="AV400" s="13" t="s">
        <v>90</v>
      </c>
      <c r="AW400" s="13" t="s">
        <v>36</v>
      </c>
      <c r="AX400" s="13" t="s">
        <v>80</v>
      </c>
      <c r="AY400" s="148" t="s">
        <v>154</v>
      </c>
    </row>
    <row r="401" spans="2:65" s="14" customFormat="1" ht="11.25">
      <c r="B401" s="154"/>
      <c r="D401" s="141" t="s">
        <v>168</v>
      </c>
      <c r="E401" s="155" t="s">
        <v>1</v>
      </c>
      <c r="F401" s="156" t="s">
        <v>173</v>
      </c>
      <c r="H401" s="157">
        <v>126</v>
      </c>
      <c r="I401" s="158"/>
      <c r="L401" s="154"/>
      <c r="M401" s="159"/>
      <c r="T401" s="160"/>
      <c r="AT401" s="155" t="s">
        <v>168</v>
      </c>
      <c r="AU401" s="155" t="s">
        <v>90</v>
      </c>
      <c r="AV401" s="14" t="s">
        <v>162</v>
      </c>
      <c r="AW401" s="14" t="s">
        <v>36</v>
      </c>
      <c r="AX401" s="14" t="s">
        <v>85</v>
      </c>
      <c r="AY401" s="155" t="s">
        <v>154</v>
      </c>
    </row>
    <row r="402" spans="2:65" s="1" customFormat="1" ht="24.2" customHeight="1">
      <c r="B402" s="31"/>
      <c r="C402" s="161" t="s">
        <v>590</v>
      </c>
      <c r="D402" s="161" t="s">
        <v>232</v>
      </c>
      <c r="E402" s="162" t="s">
        <v>591</v>
      </c>
      <c r="F402" s="163" t="s">
        <v>592</v>
      </c>
      <c r="G402" s="164" t="s">
        <v>166</v>
      </c>
      <c r="H402" s="165">
        <v>126</v>
      </c>
      <c r="I402" s="166"/>
      <c r="J402" s="167">
        <f>ROUND(I402*H402,2)</f>
        <v>0</v>
      </c>
      <c r="K402" s="163" t="s">
        <v>161</v>
      </c>
      <c r="L402" s="168"/>
      <c r="M402" s="169" t="s">
        <v>1</v>
      </c>
      <c r="N402" s="170" t="s">
        <v>45</v>
      </c>
      <c r="P402" s="136">
        <f>O402*H402</f>
        <v>0</v>
      </c>
      <c r="Q402" s="136">
        <v>8.9999999999999998E-4</v>
      </c>
      <c r="R402" s="136">
        <f>Q402*H402</f>
        <v>0.1134</v>
      </c>
      <c r="S402" s="136">
        <v>0</v>
      </c>
      <c r="T402" s="137">
        <f>S402*H402</f>
        <v>0</v>
      </c>
      <c r="AR402" s="138" t="s">
        <v>332</v>
      </c>
      <c r="AT402" s="138" t="s">
        <v>232</v>
      </c>
      <c r="AU402" s="138" t="s">
        <v>90</v>
      </c>
      <c r="AY402" s="16" t="s">
        <v>154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6" t="s">
        <v>85</v>
      </c>
      <c r="BK402" s="139">
        <f>ROUND(I402*H402,2)</f>
        <v>0</v>
      </c>
      <c r="BL402" s="16" t="s">
        <v>240</v>
      </c>
      <c r="BM402" s="138" t="s">
        <v>593</v>
      </c>
    </row>
    <row r="403" spans="2:65" s="1" customFormat="1" ht="24.2" customHeight="1">
      <c r="B403" s="31"/>
      <c r="C403" s="127" t="s">
        <v>594</v>
      </c>
      <c r="D403" s="127" t="s">
        <v>157</v>
      </c>
      <c r="E403" s="128" t="s">
        <v>595</v>
      </c>
      <c r="F403" s="129" t="s">
        <v>596</v>
      </c>
      <c r="G403" s="130" t="s">
        <v>340</v>
      </c>
      <c r="H403" s="171"/>
      <c r="I403" s="132"/>
      <c r="J403" s="133">
        <f>ROUND(I403*H403,2)</f>
        <v>0</v>
      </c>
      <c r="K403" s="129" t="s">
        <v>161</v>
      </c>
      <c r="L403" s="31"/>
      <c r="M403" s="134" t="s">
        <v>1</v>
      </c>
      <c r="N403" s="135" t="s">
        <v>45</v>
      </c>
      <c r="P403" s="136">
        <f>O403*H403</f>
        <v>0</v>
      </c>
      <c r="Q403" s="136">
        <v>0</v>
      </c>
      <c r="R403" s="136">
        <f>Q403*H403</f>
        <v>0</v>
      </c>
      <c r="S403" s="136">
        <v>0</v>
      </c>
      <c r="T403" s="137">
        <f>S403*H403</f>
        <v>0</v>
      </c>
      <c r="AR403" s="138" t="s">
        <v>240</v>
      </c>
      <c r="AT403" s="138" t="s">
        <v>157</v>
      </c>
      <c r="AU403" s="138" t="s">
        <v>90</v>
      </c>
      <c r="AY403" s="16" t="s">
        <v>154</v>
      </c>
      <c r="BE403" s="139">
        <f>IF(N403="základní",J403,0)</f>
        <v>0</v>
      </c>
      <c r="BF403" s="139">
        <f>IF(N403="snížená",J403,0)</f>
        <v>0</v>
      </c>
      <c r="BG403" s="139">
        <f>IF(N403="zákl. přenesená",J403,0)</f>
        <v>0</v>
      </c>
      <c r="BH403" s="139">
        <f>IF(N403="sníž. přenesená",J403,0)</f>
        <v>0</v>
      </c>
      <c r="BI403" s="139">
        <f>IF(N403="nulová",J403,0)</f>
        <v>0</v>
      </c>
      <c r="BJ403" s="16" t="s">
        <v>85</v>
      </c>
      <c r="BK403" s="139">
        <f>ROUND(I403*H403,2)</f>
        <v>0</v>
      </c>
      <c r="BL403" s="16" t="s">
        <v>240</v>
      </c>
      <c r="BM403" s="138" t="s">
        <v>597</v>
      </c>
    </row>
    <row r="404" spans="2:65" s="11" customFormat="1" ht="22.9" customHeight="1">
      <c r="B404" s="115"/>
      <c r="D404" s="116" t="s">
        <v>79</v>
      </c>
      <c r="E404" s="125" t="s">
        <v>598</v>
      </c>
      <c r="F404" s="125" t="s">
        <v>599</v>
      </c>
      <c r="I404" s="118"/>
      <c r="J404" s="126">
        <f>BK404</f>
        <v>0</v>
      </c>
      <c r="L404" s="115"/>
      <c r="M404" s="120"/>
      <c r="P404" s="121">
        <f>SUM(P405:P421)</f>
        <v>0</v>
      </c>
      <c r="R404" s="121">
        <f>SUM(R405:R421)</f>
        <v>8.7345574847999998</v>
      </c>
      <c r="T404" s="122">
        <f>SUM(T405:T421)</f>
        <v>0</v>
      </c>
      <c r="AR404" s="116" t="s">
        <v>90</v>
      </c>
      <c r="AT404" s="123" t="s">
        <v>79</v>
      </c>
      <c r="AU404" s="123" t="s">
        <v>85</v>
      </c>
      <c r="AY404" s="116" t="s">
        <v>154</v>
      </c>
      <c r="BK404" s="124">
        <f>SUM(BK405:BK421)</f>
        <v>0</v>
      </c>
    </row>
    <row r="405" spans="2:65" s="1" customFormat="1" ht="24.2" customHeight="1">
      <c r="B405" s="31"/>
      <c r="C405" s="127" t="s">
        <v>600</v>
      </c>
      <c r="D405" s="127" t="s">
        <v>157</v>
      </c>
      <c r="E405" s="128" t="s">
        <v>601</v>
      </c>
      <c r="F405" s="129" t="s">
        <v>602</v>
      </c>
      <c r="G405" s="130" t="s">
        <v>88</v>
      </c>
      <c r="H405" s="131">
        <v>693.84</v>
      </c>
      <c r="I405" s="132"/>
      <c r="J405" s="133">
        <f>ROUND(I405*H405,2)</f>
        <v>0</v>
      </c>
      <c r="K405" s="129" t="s">
        <v>161</v>
      </c>
      <c r="L405" s="31"/>
      <c r="M405" s="134" t="s">
        <v>1</v>
      </c>
      <c r="N405" s="135" t="s">
        <v>45</v>
      </c>
      <c r="P405" s="136">
        <f>O405*H405</f>
        <v>0</v>
      </c>
      <c r="Q405" s="136">
        <v>1.2588719999999999E-2</v>
      </c>
      <c r="R405" s="136">
        <f>Q405*H405</f>
        <v>8.7345574847999998</v>
      </c>
      <c r="S405" s="136">
        <v>0</v>
      </c>
      <c r="T405" s="137">
        <f>S405*H405</f>
        <v>0</v>
      </c>
      <c r="AR405" s="138" t="s">
        <v>240</v>
      </c>
      <c r="AT405" s="138" t="s">
        <v>157</v>
      </c>
      <c r="AU405" s="138" t="s">
        <v>90</v>
      </c>
      <c r="AY405" s="16" t="s">
        <v>154</v>
      </c>
      <c r="BE405" s="139">
        <f>IF(N405="základní",J405,0)</f>
        <v>0</v>
      </c>
      <c r="BF405" s="139">
        <f>IF(N405="snížená",J405,0)</f>
        <v>0</v>
      </c>
      <c r="BG405" s="139">
        <f>IF(N405="zákl. přenesená",J405,0)</f>
        <v>0</v>
      </c>
      <c r="BH405" s="139">
        <f>IF(N405="sníž. přenesená",J405,0)</f>
        <v>0</v>
      </c>
      <c r="BI405" s="139">
        <f>IF(N405="nulová",J405,0)</f>
        <v>0</v>
      </c>
      <c r="BJ405" s="16" t="s">
        <v>85</v>
      </c>
      <c r="BK405" s="139">
        <f>ROUND(I405*H405,2)</f>
        <v>0</v>
      </c>
      <c r="BL405" s="16" t="s">
        <v>240</v>
      </c>
      <c r="BM405" s="138" t="s">
        <v>603</v>
      </c>
    </row>
    <row r="406" spans="2:65" s="12" customFormat="1" ht="11.25">
      <c r="B406" s="140"/>
      <c r="D406" s="141" t="s">
        <v>168</v>
      </c>
      <c r="E406" s="142" t="s">
        <v>1</v>
      </c>
      <c r="F406" s="143" t="s">
        <v>248</v>
      </c>
      <c r="H406" s="142" t="s">
        <v>1</v>
      </c>
      <c r="I406" s="144"/>
      <c r="L406" s="140"/>
      <c r="M406" s="145"/>
      <c r="T406" s="146"/>
      <c r="AT406" s="142" t="s">
        <v>168</v>
      </c>
      <c r="AU406" s="142" t="s">
        <v>90</v>
      </c>
      <c r="AV406" s="12" t="s">
        <v>85</v>
      </c>
      <c r="AW406" s="12" t="s">
        <v>36</v>
      </c>
      <c r="AX406" s="12" t="s">
        <v>80</v>
      </c>
      <c r="AY406" s="142" t="s">
        <v>154</v>
      </c>
    </row>
    <row r="407" spans="2:65" s="13" customFormat="1" ht="11.25">
      <c r="B407" s="147"/>
      <c r="D407" s="141" t="s">
        <v>168</v>
      </c>
      <c r="E407" s="148" t="s">
        <v>1</v>
      </c>
      <c r="F407" s="149" t="s">
        <v>249</v>
      </c>
      <c r="H407" s="150">
        <v>45.17</v>
      </c>
      <c r="I407" s="151"/>
      <c r="L407" s="147"/>
      <c r="M407" s="152"/>
      <c r="T407" s="153"/>
      <c r="AT407" s="148" t="s">
        <v>168</v>
      </c>
      <c r="AU407" s="148" t="s">
        <v>90</v>
      </c>
      <c r="AV407" s="13" t="s">
        <v>90</v>
      </c>
      <c r="AW407" s="13" t="s">
        <v>36</v>
      </c>
      <c r="AX407" s="13" t="s">
        <v>80</v>
      </c>
      <c r="AY407" s="148" t="s">
        <v>154</v>
      </c>
    </row>
    <row r="408" spans="2:65" s="12" customFormat="1" ht="11.25">
      <c r="B408" s="140"/>
      <c r="D408" s="141" t="s">
        <v>168</v>
      </c>
      <c r="E408" s="142" t="s">
        <v>1</v>
      </c>
      <c r="F408" s="143" t="s">
        <v>177</v>
      </c>
      <c r="H408" s="142" t="s">
        <v>1</v>
      </c>
      <c r="I408" s="144"/>
      <c r="L408" s="140"/>
      <c r="M408" s="145"/>
      <c r="T408" s="146"/>
      <c r="AT408" s="142" t="s">
        <v>168</v>
      </c>
      <c r="AU408" s="142" t="s">
        <v>90</v>
      </c>
      <c r="AV408" s="12" t="s">
        <v>85</v>
      </c>
      <c r="AW408" s="12" t="s">
        <v>36</v>
      </c>
      <c r="AX408" s="12" t="s">
        <v>80</v>
      </c>
      <c r="AY408" s="142" t="s">
        <v>154</v>
      </c>
    </row>
    <row r="409" spans="2:65" s="13" customFormat="1" ht="11.25">
      <c r="B409" s="147"/>
      <c r="D409" s="141" t="s">
        <v>168</v>
      </c>
      <c r="E409" s="148" t="s">
        <v>1</v>
      </c>
      <c r="F409" s="149" t="s">
        <v>604</v>
      </c>
      <c r="H409" s="150">
        <v>61.93</v>
      </c>
      <c r="I409" s="151"/>
      <c r="L409" s="147"/>
      <c r="M409" s="152"/>
      <c r="T409" s="153"/>
      <c r="AT409" s="148" t="s">
        <v>168</v>
      </c>
      <c r="AU409" s="148" t="s">
        <v>90</v>
      </c>
      <c r="AV409" s="13" t="s">
        <v>90</v>
      </c>
      <c r="AW409" s="13" t="s">
        <v>36</v>
      </c>
      <c r="AX409" s="13" t="s">
        <v>80</v>
      </c>
      <c r="AY409" s="148" t="s">
        <v>154</v>
      </c>
    </row>
    <row r="410" spans="2:65" s="12" customFormat="1" ht="11.25">
      <c r="B410" s="140"/>
      <c r="D410" s="141" t="s">
        <v>168</v>
      </c>
      <c r="E410" s="142" t="s">
        <v>1</v>
      </c>
      <c r="F410" s="143" t="s">
        <v>179</v>
      </c>
      <c r="H410" s="142" t="s">
        <v>1</v>
      </c>
      <c r="I410" s="144"/>
      <c r="L410" s="140"/>
      <c r="M410" s="145"/>
      <c r="T410" s="146"/>
      <c r="AT410" s="142" t="s">
        <v>168</v>
      </c>
      <c r="AU410" s="142" t="s">
        <v>90</v>
      </c>
      <c r="AV410" s="12" t="s">
        <v>85</v>
      </c>
      <c r="AW410" s="12" t="s">
        <v>36</v>
      </c>
      <c r="AX410" s="12" t="s">
        <v>80</v>
      </c>
      <c r="AY410" s="142" t="s">
        <v>154</v>
      </c>
    </row>
    <row r="411" spans="2:65" s="13" customFormat="1" ht="11.25">
      <c r="B411" s="147"/>
      <c r="D411" s="141" t="s">
        <v>168</v>
      </c>
      <c r="E411" s="148" t="s">
        <v>1</v>
      </c>
      <c r="F411" s="149" t="s">
        <v>605</v>
      </c>
      <c r="H411" s="150">
        <v>586.74</v>
      </c>
      <c r="I411" s="151"/>
      <c r="L411" s="147"/>
      <c r="M411" s="152"/>
      <c r="T411" s="153"/>
      <c r="AT411" s="148" t="s">
        <v>168</v>
      </c>
      <c r="AU411" s="148" t="s">
        <v>90</v>
      </c>
      <c r="AV411" s="13" t="s">
        <v>90</v>
      </c>
      <c r="AW411" s="13" t="s">
        <v>36</v>
      </c>
      <c r="AX411" s="13" t="s">
        <v>80</v>
      </c>
      <c r="AY411" s="148" t="s">
        <v>154</v>
      </c>
    </row>
    <row r="412" spans="2:65" s="14" customFormat="1" ht="11.25">
      <c r="B412" s="154"/>
      <c r="D412" s="141" t="s">
        <v>168</v>
      </c>
      <c r="E412" s="155" t="s">
        <v>102</v>
      </c>
      <c r="F412" s="156" t="s">
        <v>173</v>
      </c>
      <c r="H412" s="157">
        <v>693.84</v>
      </c>
      <c r="I412" s="158"/>
      <c r="L412" s="154"/>
      <c r="M412" s="159"/>
      <c r="T412" s="160"/>
      <c r="AT412" s="155" t="s">
        <v>168</v>
      </c>
      <c r="AU412" s="155" t="s">
        <v>90</v>
      </c>
      <c r="AV412" s="14" t="s">
        <v>162</v>
      </c>
      <c r="AW412" s="14" t="s">
        <v>36</v>
      </c>
      <c r="AX412" s="14" t="s">
        <v>85</v>
      </c>
      <c r="AY412" s="155" t="s">
        <v>154</v>
      </c>
    </row>
    <row r="413" spans="2:65" s="1" customFormat="1" ht="21.75" customHeight="1">
      <c r="B413" s="31"/>
      <c r="C413" s="127" t="s">
        <v>606</v>
      </c>
      <c r="D413" s="127" t="s">
        <v>157</v>
      </c>
      <c r="E413" s="128" t="s">
        <v>607</v>
      </c>
      <c r="F413" s="129" t="s">
        <v>608</v>
      </c>
      <c r="G413" s="130" t="s">
        <v>88</v>
      </c>
      <c r="H413" s="131">
        <v>693.84</v>
      </c>
      <c r="I413" s="132"/>
      <c r="J413" s="133">
        <f>ROUND(I413*H413,2)</f>
        <v>0</v>
      </c>
      <c r="K413" s="129" t="s">
        <v>161</v>
      </c>
      <c r="L413" s="31"/>
      <c r="M413" s="134" t="s">
        <v>1</v>
      </c>
      <c r="N413" s="135" t="s">
        <v>45</v>
      </c>
      <c r="P413" s="136">
        <f>O413*H413</f>
        <v>0</v>
      </c>
      <c r="Q413" s="136">
        <v>0</v>
      </c>
      <c r="R413" s="136">
        <f>Q413*H413</f>
        <v>0</v>
      </c>
      <c r="S413" s="136">
        <v>0</v>
      </c>
      <c r="T413" s="137">
        <f>S413*H413</f>
        <v>0</v>
      </c>
      <c r="AR413" s="138" t="s">
        <v>240</v>
      </c>
      <c r="AT413" s="138" t="s">
        <v>157</v>
      </c>
      <c r="AU413" s="138" t="s">
        <v>90</v>
      </c>
      <c r="AY413" s="16" t="s">
        <v>154</v>
      </c>
      <c r="BE413" s="139">
        <f>IF(N413="základní",J413,0)</f>
        <v>0</v>
      </c>
      <c r="BF413" s="139">
        <f>IF(N413="snížená",J413,0)</f>
        <v>0</v>
      </c>
      <c r="BG413" s="139">
        <f>IF(N413="zákl. přenesená",J413,0)</f>
        <v>0</v>
      </c>
      <c r="BH413" s="139">
        <f>IF(N413="sníž. přenesená",J413,0)</f>
        <v>0</v>
      </c>
      <c r="BI413" s="139">
        <f>IF(N413="nulová",J413,0)</f>
        <v>0</v>
      </c>
      <c r="BJ413" s="16" t="s">
        <v>85</v>
      </c>
      <c r="BK413" s="139">
        <f>ROUND(I413*H413,2)</f>
        <v>0</v>
      </c>
      <c r="BL413" s="16" t="s">
        <v>240</v>
      </c>
      <c r="BM413" s="138" t="s">
        <v>609</v>
      </c>
    </row>
    <row r="414" spans="2:65" s="12" customFormat="1" ht="11.25">
      <c r="B414" s="140"/>
      <c r="D414" s="141" t="s">
        <v>168</v>
      </c>
      <c r="E414" s="142" t="s">
        <v>1</v>
      </c>
      <c r="F414" s="143" t="s">
        <v>248</v>
      </c>
      <c r="H414" s="142" t="s">
        <v>1</v>
      </c>
      <c r="I414" s="144"/>
      <c r="L414" s="140"/>
      <c r="M414" s="145"/>
      <c r="T414" s="146"/>
      <c r="AT414" s="142" t="s">
        <v>168</v>
      </c>
      <c r="AU414" s="142" t="s">
        <v>90</v>
      </c>
      <c r="AV414" s="12" t="s">
        <v>85</v>
      </c>
      <c r="AW414" s="12" t="s">
        <v>36</v>
      </c>
      <c r="AX414" s="12" t="s">
        <v>80</v>
      </c>
      <c r="AY414" s="142" t="s">
        <v>154</v>
      </c>
    </row>
    <row r="415" spans="2:65" s="13" customFormat="1" ht="11.25">
      <c r="B415" s="147"/>
      <c r="D415" s="141" t="s">
        <v>168</v>
      </c>
      <c r="E415" s="148" t="s">
        <v>1</v>
      </c>
      <c r="F415" s="149" t="s">
        <v>249</v>
      </c>
      <c r="H415" s="150">
        <v>45.17</v>
      </c>
      <c r="I415" s="151"/>
      <c r="L415" s="147"/>
      <c r="M415" s="152"/>
      <c r="T415" s="153"/>
      <c r="AT415" s="148" t="s">
        <v>168</v>
      </c>
      <c r="AU415" s="148" t="s">
        <v>90</v>
      </c>
      <c r="AV415" s="13" t="s">
        <v>90</v>
      </c>
      <c r="AW415" s="13" t="s">
        <v>36</v>
      </c>
      <c r="AX415" s="13" t="s">
        <v>80</v>
      </c>
      <c r="AY415" s="148" t="s">
        <v>154</v>
      </c>
    </row>
    <row r="416" spans="2:65" s="12" customFormat="1" ht="11.25">
      <c r="B416" s="140"/>
      <c r="D416" s="141" t="s">
        <v>168</v>
      </c>
      <c r="E416" s="142" t="s">
        <v>1</v>
      </c>
      <c r="F416" s="143" t="s">
        <v>177</v>
      </c>
      <c r="H416" s="142" t="s">
        <v>1</v>
      </c>
      <c r="I416" s="144"/>
      <c r="L416" s="140"/>
      <c r="M416" s="145"/>
      <c r="T416" s="146"/>
      <c r="AT416" s="142" t="s">
        <v>168</v>
      </c>
      <c r="AU416" s="142" t="s">
        <v>90</v>
      </c>
      <c r="AV416" s="12" t="s">
        <v>85</v>
      </c>
      <c r="AW416" s="12" t="s">
        <v>36</v>
      </c>
      <c r="AX416" s="12" t="s">
        <v>80</v>
      </c>
      <c r="AY416" s="142" t="s">
        <v>154</v>
      </c>
    </row>
    <row r="417" spans="2:65" s="13" customFormat="1" ht="11.25">
      <c r="B417" s="147"/>
      <c r="D417" s="141" t="s">
        <v>168</v>
      </c>
      <c r="E417" s="148" t="s">
        <v>1</v>
      </c>
      <c r="F417" s="149" t="s">
        <v>604</v>
      </c>
      <c r="H417" s="150">
        <v>61.93</v>
      </c>
      <c r="I417" s="151"/>
      <c r="L417" s="147"/>
      <c r="M417" s="152"/>
      <c r="T417" s="153"/>
      <c r="AT417" s="148" t="s">
        <v>168</v>
      </c>
      <c r="AU417" s="148" t="s">
        <v>90</v>
      </c>
      <c r="AV417" s="13" t="s">
        <v>90</v>
      </c>
      <c r="AW417" s="13" t="s">
        <v>36</v>
      </c>
      <c r="AX417" s="13" t="s">
        <v>80</v>
      </c>
      <c r="AY417" s="148" t="s">
        <v>154</v>
      </c>
    </row>
    <row r="418" spans="2:65" s="12" customFormat="1" ht="11.25">
      <c r="B418" s="140"/>
      <c r="D418" s="141" t="s">
        <v>168</v>
      </c>
      <c r="E418" s="142" t="s">
        <v>1</v>
      </c>
      <c r="F418" s="143" t="s">
        <v>179</v>
      </c>
      <c r="H418" s="142" t="s">
        <v>1</v>
      </c>
      <c r="I418" s="144"/>
      <c r="L418" s="140"/>
      <c r="M418" s="145"/>
      <c r="T418" s="146"/>
      <c r="AT418" s="142" t="s">
        <v>168</v>
      </c>
      <c r="AU418" s="142" t="s">
        <v>90</v>
      </c>
      <c r="AV418" s="12" t="s">
        <v>85</v>
      </c>
      <c r="AW418" s="12" t="s">
        <v>36</v>
      </c>
      <c r="AX418" s="12" t="s">
        <v>80</v>
      </c>
      <c r="AY418" s="142" t="s">
        <v>154</v>
      </c>
    </row>
    <row r="419" spans="2:65" s="13" customFormat="1" ht="11.25">
      <c r="B419" s="147"/>
      <c r="D419" s="141" t="s">
        <v>168</v>
      </c>
      <c r="E419" s="148" t="s">
        <v>1</v>
      </c>
      <c r="F419" s="149" t="s">
        <v>605</v>
      </c>
      <c r="H419" s="150">
        <v>586.74</v>
      </c>
      <c r="I419" s="151"/>
      <c r="L419" s="147"/>
      <c r="M419" s="152"/>
      <c r="T419" s="153"/>
      <c r="AT419" s="148" t="s">
        <v>168</v>
      </c>
      <c r="AU419" s="148" t="s">
        <v>90</v>
      </c>
      <c r="AV419" s="13" t="s">
        <v>90</v>
      </c>
      <c r="AW419" s="13" t="s">
        <v>36</v>
      </c>
      <c r="AX419" s="13" t="s">
        <v>80</v>
      </c>
      <c r="AY419" s="148" t="s">
        <v>154</v>
      </c>
    </row>
    <row r="420" spans="2:65" s="14" customFormat="1" ht="11.25">
      <c r="B420" s="154"/>
      <c r="D420" s="141" t="s">
        <v>168</v>
      </c>
      <c r="E420" s="155" t="s">
        <v>1</v>
      </c>
      <c r="F420" s="156" t="s">
        <v>173</v>
      </c>
      <c r="H420" s="157">
        <v>693.84</v>
      </c>
      <c r="I420" s="158"/>
      <c r="L420" s="154"/>
      <c r="M420" s="159"/>
      <c r="T420" s="160"/>
      <c r="AT420" s="155" t="s">
        <v>168</v>
      </c>
      <c r="AU420" s="155" t="s">
        <v>90</v>
      </c>
      <c r="AV420" s="14" t="s">
        <v>162</v>
      </c>
      <c r="AW420" s="14" t="s">
        <v>36</v>
      </c>
      <c r="AX420" s="14" t="s">
        <v>85</v>
      </c>
      <c r="AY420" s="155" t="s">
        <v>154</v>
      </c>
    </row>
    <row r="421" spans="2:65" s="1" customFormat="1" ht="24.2" customHeight="1">
      <c r="B421" s="31"/>
      <c r="C421" s="127" t="s">
        <v>610</v>
      </c>
      <c r="D421" s="127" t="s">
        <v>157</v>
      </c>
      <c r="E421" s="128" t="s">
        <v>611</v>
      </c>
      <c r="F421" s="129" t="s">
        <v>612</v>
      </c>
      <c r="G421" s="130" t="s">
        <v>340</v>
      </c>
      <c r="H421" s="171"/>
      <c r="I421" s="132"/>
      <c r="J421" s="133">
        <f>ROUND(I421*H421,2)</f>
        <v>0</v>
      </c>
      <c r="K421" s="129" t="s">
        <v>161</v>
      </c>
      <c r="L421" s="31"/>
      <c r="M421" s="134" t="s">
        <v>1</v>
      </c>
      <c r="N421" s="135" t="s">
        <v>45</v>
      </c>
      <c r="P421" s="136">
        <f>O421*H421</f>
        <v>0</v>
      </c>
      <c r="Q421" s="136">
        <v>0</v>
      </c>
      <c r="R421" s="136">
        <f>Q421*H421</f>
        <v>0</v>
      </c>
      <c r="S421" s="136">
        <v>0</v>
      </c>
      <c r="T421" s="137">
        <f>S421*H421</f>
        <v>0</v>
      </c>
      <c r="AR421" s="138" t="s">
        <v>240</v>
      </c>
      <c r="AT421" s="138" t="s">
        <v>157</v>
      </c>
      <c r="AU421" s="138" t="s">
        <v>90</v>
      </c>
      <c r="AY421" s="16" t="s">
        <v>154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6" t="s">
        <v>85</v>
      </c>
      <c r="BK421" s="139">
        <f>ROUND(I421*H421,2)</f>
        <v>0</v>
      </c>
      <c r="BL421" s="16" t="s">
        <v>240</v>
      </c>
      <c r="BM421" s="138" t="s">
        <v>613</v>
      </c>
    </row>
    <row r="422" spans="2:65" s="11" customFormat="1" ht="22.9" customHeight="1">
      <c r="B422" s="115"/>
      <c r="D422" s="116" t="s">
        <v>79</v>
      </c>
      <c r="E422" s="125" t="s">
        <v>614</v>
      </c>
      <c r="F422" s="125" t="s">
        <v>615</v>
      </c>
      <c r="I422" s="118"/>
      <c r="J422" s="126">
        <f>BK422</f>
        <v>0</v>
      </c>
      <c r="L422" s="115"/>
      <c r="M422" s="120"/>
      <c r="P422" s="121">
        <f>SUM(P423:P434)</f>
        <v>0</v>
      </c>
      <c r="R422" s="121">
        <f>SUM(R423:R434)</f>
        <v>2.6341000000000001</v>
      </c>
      <c r="T422" s="122">
        <f>SUM(T423:T434)</f>
        <v>8.2355999999999998</v>
      </c>
      <c r="AR422" s="116" t="s">
        <v>90</v>
      </c>
      <c r="AT422" s="123" t="s">
        <v>79</v>
      </c>
      <c r="AU422" s="123" t="s">
        <v>85</v>
      </c>
      <c r="AY422" s="116" t="s">
        <v>154</v>
      </c>
      <c r="BK422" s="124">
        <f>SUM(BK423:BK434)</f>
        <v>0</v>
      </c>
    </row>
    <row r="423" spans="2:65" s="1" customFormat="1" ht="24.2" customHeight="1">
      <c r="B423" s="31"/>
      <c r="C423" s="127" t="s">
        <v>616</v>
      </c>
      <c r="D423" s="127" t="s">
        <v>157</v>
      </c>
      <c r="E423" s="128" t="s">
        <v>617</v>
      </c>
      <c r="F423" s="129" t="s">
        <v>618</v>
      </c>
      <c r="G423" s="130" t="s">
        <v>166</v>
      </c>
      <c r="H423" s="131">
        <v>169</v>
      </c>
      <c r="I423" s="132"/>
      <c r="J423" s="133">
        <f t="shared" ref="J423:J428" si="10">ROUND(I423*H423,2)</f>
        <v>0</v>
      </c>
      <c r="K423" s="129" t="s">
        <v>161</v>
      </c>
      <c r="L423" s="31"/>
      <c r="M423" s="134" t="s">
        <v>1</v>
      </c>
      <c r="N423" s="135" t="s">
        <v>45</v>
      </c>
      <c r="P423" s="136">
        <f t="shared" ref="P423:P428" si="11">O423*H423</f>
        <v>0</v>
      </c>
      <c r="Q423" s="136">
        <v>0</v>
      </c>
      <c r="R423" s="136">
        <f t="shared" ref="R423:R428" si="12">Q423*H423</f>
        <v>0</v>
      </c>
      <c r="S423" s="136">
        <v>0</v>
      </c>
      <c r="T423" s="137">
        <f t="shared" ref="T423:T428" si="13">S423*H423</f>
        <v>0</v>
      </c>
      <c r="AR423" s="138" t="s">
        <v>240</v>
      </c>
      <c r="AT423" s="138" t="s">
        <v>157</v>
      </c>
      <c r="AU423" s="138" t="s">
        <v>90</v>
      </c>
      <c r="AY423" s="16" t="s">
        <v>154</v>
      </c>
      <c r="BE423" s="139">
        <f t="shared" ref="BE423:BE428" si="14">IF(N423="základní",J423,0)</f>
        <v>0</v>
      </c>
      <c r="BF423" s="139">
        <f t="shared" ref="BF423:BF428" si="15">IF(N423="snížená",J423,0)</f>
        <v>0</v>
      </c>
      <c r="BG423" s="139">
        <f t="shared" ref="BG423:BG428" si="16">IF(N423="zákl. přenesená",J423,0)</f>
        <v>0</v>
      </c>
      <c r="BH423" s="139">
        <f t="shared" ref="BH423:BH428" si="17">IF(N423="sníž. přenesená",J423,0)</f>
        <v>0</v>
      </c>
      <c r="BI423" s="139">
        <f t="shared" ref="BI423:BI428" si="18">IF(N423="nulová",J423,0)</f>
        <v>0</v>
      </c>
      <c r="BJ423" s="16" t="s">
        <v>85</v>
      </c>
      <c r="BK423" s="139">
        <f t="shared" ref="BK423:BK428" si="19">ROUND(I423*H423,2)</f>
        <v>0</v>
      </c>
      <c r="BL423" s="16" t="s">
        <v>240</v>
      </c>
      <c r="BM423" s="138" t="s">
        <v>619</v>
      </c>
    </row>
    <row r="424" spans="2:65" s="1" customFormat="1" ht="24.2" customHeight="1">
      <c r="B424" s="31"/>
      <c r="C424" s="161" t="s">
        <v>620</v>
      </c>
      <c r="D424" s="161" t="s">
        <v>232</v>
      </c>
      <c r="E424" s="162" t="s">
        <v>621</v>
      </c>
      <c r="F424" s="163" t="s">
        <v>622</v>
      </c>
      <c r="G424" s="164" t="s">
        <v>166</v>
      </c>
      <c r="H424" s="165">
        <v>53</v>
      </c>
      <c r="I424" s="166"/>
      <c r="J424" s="167">
        <f t="shared" si="10"/>
        <v>0</v>
      </c>
      <c r="K424" s="163" t="s">
        <v>1</v>
      </c>
      <c r="L424" s="168"/>
      <c r="M424" s="169" t="s">
        <v>1</v>
      </c>
      <c r="N424" s="170" t="s">
        <v>45</v>
      </c>
      <c r="P424" s="136">
        <f t="shared" si="11"/>
        <v>0</v>
      </c>
      <c r="Q424" s="136">
        <v>1.6E-2</v>
      </c>
      <c r="R424" s="136">
        <f t="shared" si="12"/>
        <v>0.84799999999999998</v>
      </c>
      <c r="S424" s="136">
        <v>0</v>
      </c>
      <c r="T424" s="137">
        <f t="shared" si="13"/>
        <v>0</v>
      </c>
      <c r="AR424" s="138" t="s">
        <v>332</v>
      </c>
      <c r="AT424" s="138" t="s">
        <v>232</v>
      </c>
      <c r="AU424" s="138" t="s">
        <v>90</v>
      </c>
      <c r="AY424" s="16" t="s">
        <v>154</v>
      </c>
      <c r="BE424" s="139">
        <f t="shared" si="14"/>
        <v>0</v>
      </c>
      <c r="BF424" s="139">
        <f t="shared" si="15"/>
        <v>0</v>
      </c>
      <c r="BG424" s="139">
        <f t="shared" si="16"/>
        <v>0</v>
      </c>
      <c r="BH424" s="139">
        <f t="shared" si="17"/>
        <v>0</v>
      </c>
      <c r="BI424" s="139">
        <f t="shared" si="18"/>
        <v>0</v>
      </c>
      <c r="BJ424" s="16" t="s">
        <v>85</v>
      </c>
      <c r="BK424" s="139">
        <f t="shared" si="19"/>
        <v>0</v>
      </c>
      <c r="BL424" s="16" t="s">
        <v>240</v>
      </c>
      <c r="BM424" s="138" t="s">
        <v>623</v>
      </c>
    </row>
    <row r="425" spans="2:65" s="1" customFormat="1" ht="24.2" customHeight="1">
      <c r="B425" s="31"/>
      <c r="C425" s="161" t="s">
        <v>624</v>
      </c>
      <c r="D425" s="161" t="s">
        <v>232</v>
      </c>
      <c r="E425" s="162" t="s">
        <v>625</v>
      </c>
      <c r="F425" s="163" t="s">
        <v>626</v>
      </c>
      <c r="G425" s="164" t="s">
        <v>166</v>
      </c>
      <c r="H425" s="165">
        <v>109</v>
      </c>
      <c r="I425" s="166"/>
      <c r="J425" s="167">
        <f t="shared" si="10"/>
        <v>0</v>
      </c>
      <c r="K425" s="163" t="s">
        <v>1</v>
      </c>
      <c r="L425" s="168"/>
      <c r="M425" s="169" t="s">
        <v>1</v>
      </c>
      <c r="N425" s="170" t="s">
        <v>45</v>
      </c>
      <c r="P425" s="136">
        <f t="shared" si="11"/>
        <v>0</v>
      </c>
      <c r="Q425" s="136">
        <v>1.55E-2</v>
      </c>
      <c r="R425" s="136">
        <f t="shared" si="12"/>
        <v>1.6895</v>
      </c>
      <c r="S425" s="136">
        <v>0</v>
      </c>
      <c r="T425" s="137">
        <f t="shared" si="13"/>
        <v>0</v>
      </c>
      <c r="AR425" s="138" t="s">
        <v>332</v>
      </c>
      <c r="AT425" s="138" t="s">
        <v>232</v>
      </c>
      <c r="AU425" s="138" t="s">
        <v>90</v>
      </c>
      <c r="AY425" s="16" t="s">
        <v>154</v>
      </c>
      <c r="BE425" s="139">
        <f t="shared" si="14"/>
        <v>0</v>
      </c>
      <c r="BF425" s="139">
        <f t="shared" si="15"/>
        <v>0</v>
      </c>
      <c r="BG425" s="139">
        <f t="shared" si="16"/>
        <v>0</v>
      </c>
      <c r="BH425" s="139">
        <f t="shared" si="17"/>
        <v>0</v>
      </c>
      <c r="BI425" s="139">
        <f t="shared" si="18"/>
        <v>0</v>
      </c>
      <c r="BJ425" s="16" t="s">
        <v>85</v>
      </c>
      <c r="BK425" s="139">
        <f t="shared" si="19"/>
        <v>0</v>
      </c>
      <c r="BL425" s="16" t="s">
        <v>240</v>
      </c>
      <c r="BM425" s="138" t="s">
        <v>627</v>
      </c>
    </row>
    <row r="426" spans="2:65" s="1" customFormat="1" ht="24.2" customHeight="1">
      <c r="B426" s="31"/>
      <c r="C426" s="161" t="s">
        <v>628</v>
      </c>
      <c r="D426" s="161" t="s">
        <v>232</v>
      </c>
      <c r="E426" s="162" t="s">
        <v>629</v>
      </c>
      <c r="F426" s="163" t="s">
        <v>630</v>
      </c>
      <c r="G426" s="164" t="s">
        <v>166</v>
      </c>
      <c r="H426" s="165">
        <v>7</v>
      </c>
      <c r="I426" s="166"/>
      <c r="J426" s="167">
        <f t="shared" si="10"/>
        <v>0</v>
      </c>
      <c r="K426" s="163" t="s">
        <v>1</v>
      </c>
      <c r="L426" s="168"/>
      <c r="M426" s="169" t="s">
        <v>1</v>
      </c>
      <c r="N426" s="170" t="s">
        <v>45</v>
      </c>
      <c r="P426" s="136">
        <f t="shared" si="11"/>
        <v>0</v>
      </c>
      <c r="Q426" s="136">
        <v>1.38E-2</v>
      </c>
      <c r="R426" s="136">
        <f t="shared" si="12"/>
        <v>9.6599999999999991E-2</v>
      </c>
      <c r="S426" s="136">
        <v>0</v>
      </c>
      <c r="T426" s="137">
        <f t="shared" si="13"/>
        <v>0</v>
      </c>
      <c r="AR426" s="138" t="s">
        <v>332</v>
      </c>
      <c r="AT426" s="138" t="s">
        <v>232</v>
      </c>
      <c r="AU426" s="138" t="s">
        <v>90</v>
      </c>
      <c r="AY426" s="16" t="s">
        <v>154</v>
      </c>
      <c r="BE426" s="139">
        <f t="shared" si="14"/>
        <v>0</v>
      </c>
      <c r="BF426" s="139">
        <f t="shared" si="15"/>
        <v>0</v>
      </c>
      <c r="BG426" s="139">
        <f t="shared" si="16"/>
        <v>0</v>
      </c>
      <c r="BH426" s="139">
        <f t="shared" si="17"/>
        <v>0</v>
      </c>
      <c r="BI426" s="139">
        <f t="shared" si="18"/>
        <v>0</v>
      </c>
      <c r="BJ426" s="16" t="s">
        <v>85</v>
      </c>
      <c r="BK426" s="139">
        <f t="shared" si="19"/>
        <v>0</v>
      </c>
      <c r="BL426" s="16" t="s">
        <v>240</v>
      </c>
      <c r="BM426" s="138" t="s">
        <v>631</v>
      </c>
    </row>
    <row r="427" spans="2:65" s="1" customFormat="1" ht="24.2" customHeight="1">
      <c r="B427" s="31"/>
      <c r="C427" s="127" t="s">
        <v>632</v>
      </c>
      <c r="D427" s="127" t="s">
        <v>157</v>
      </c>
      <c r="E427" s="128" t="s">
        <v>633</v>
      </c>
      <c r="F427" s="129" t="s">
        <v>634</v>
      </c>
      <c r="G427" s="130" t="s">
        <v>166</v>
      </c>
      <c r="H427" s="131">
        <v>162</v>
      </c>
      <c r="I427" s="132"/>
      <c r="J427" s="133">
        <f t="shared" si="10"/>
        <v>0</v>
      </c>
      <c r="K427" s="129" t="s">
        <v>161</v>
      </c>
      <c r="L427" s="31"/>
      <c r="M427" s="134" t="s">
        <v>1</v>
      </c>
      <c r="N427" s="135" t="s">
        <v>45</v>
      </c>
      <c r="P427" s="136">
        <f t="shared" si="11"/>
        <v>0</v>
      </c>
      <c r="Q427" s="136">
        <v>0</v>
      </c>
      <c r="R427" s="136">
        <f t="shared" si="12"/>
        <v>0</v>
      </c>
      <c r="S427" s="136">
        <v>1.8E-3</v>
      </c>
      <c r="T427" s="137">
        <f t="shared" si="13"/>
        <v>0.29159999999999997</v>
      </c>
      <c r="AR427" s="138" t="s">
        <v>240</v>
      </c>
      <c r="AT427" s="138" t="s">
        <v>157</v>
      </c>
      <c r="AU427" s="138" t="s">
        <v>90</v>
      </c>
      <c r="AY427" s="16" t="s">
        <v>154</v>
      </c>
      <c r="BE427" s="139">
        <f t="shared" si="14"/>
        <v>0</v>
      </c>
      <c r="BF427" s="139">
        <f t="shared" si="15"/>
        <v>0</v>
      </c>
      <c r="BG427" s="139">
        <f t="shared" si="16"/>
        <v>0</v>
      </c>
      <c r="BH427" s="139">
        <f t="shared" si="17"/>
        <v>0</v>
      </c>
      <c r="BI427" s="139">
        <f t="shared" si="18"/>
        <v>0</v>
      </c>
      <c r="BJ427" s="16" t="s">
        <v>85</v>
      </c>
      <c r="BK427" s="139">
        <f t="shared" si="19"/>
        <v>0</v>
      </c>
      <c r="BL427" s="16" t="s">
        <v>240</v>
      </c>
      <c r="BM427" s="138" t="s">
        <v>635</v>
      </c>
    </row>
    <row r="428" spans="2:65" s="1" customFormat="1" ht="24.2" customHeight="1">
      <c r="B428" s="31"/>
      <c r="C428" s="127" t="s">
        <v>636</v>
      </c>
      <c r="D428" s="127" t="s">
        <v>157</v>
      </c>
      <c r="E428" s="128" t="s">
        <v>637</v>
      </c>
      <c r="F428" s="129" t="s">
        <v>638</v>
      </c>
      <c r="G428" s="130" t="s">
        <v>166</v>
      </c>
      <c r="H428" s="131">
        <v>331</v>
      </c>
      <c r="I428" s="132"/>
      <c r="J428" s="133">
        <f t="shared" si="10"/>
        <v>0</v>
      </c>
      <c r="K428" s="129" t="s">
        <v>161</v>
      </c>
      <c r="L428" s="31"/>
      <c r="M428" s="134" t="s">
        <v>1</v>
      </c>
      <c r="N428" s="135" t="s">
        <v>45</v>
      </c>
      <c r="P428" s="136">
        <f t="shared" si="11"/>
        <v>0</v>
      </c>
      <c r="Q428" s="136">
        <v>0</v>
      </c>
      <c r="R428" s="136">
        <f t="shared" si="12"/>
        <v>0</v>
      </c>
      <c r="S428" s="136">
        <v>2.4E-2</v>
      </c>
      <c r="T428" s="137">
        <f t="shared" si="13"/>
        <v>7.944</v>
      </c>
      <c r="AR428" s="138" t="s">
        <v>240</v>
      </c>
      <c r="AT428" s="138" t="s">
        <v>157</v>
      </c>
      <c r="AU428" s="138" t="s">
        <v>90</v>
      </c>
      <c r="AY428" s="16" t="s">
        <v>154</v>
      </c>
      <c r="BE428" s="139">
        <f t="shared" si="14"/>
        <v>0</v>
      </c>
      <c r="BF428" s="139">
        <f t="shared" si="15"/>
        <v>0</v>
      </c>
      <c r="BG428" s="139">
        <f t="shared" si="16"/>
        <v>0</v>
      </c>
      <c r="BH428" s="139">
        <f t="shared" si="17"/>
        <v>0</v>
      </c>
      <c r="BI428" s="139">
        <f t="shared" si="18"/>
        <v>0</v>
      </c>
      <c r="BJ428" s="16" t="s">
        <v>85</v>
      </c>
      <c r="BK428" s="139">
        <f t="shared" si="19"/>
        <v>0</v>
      </c>
      <c r="BL428" s="16" t="s">
        <v>240</v>
      </c>
      <c r="BM428" s="138" t="s">
        <v>639</v>
      </c>
    </row>
    <row r="429" spans="2:65" s="12" customFormat="1" ht="11.25">
      <c r="B429" s="140"/>
      <c r="D429" s="141" t="s">
        <v>168</v>
      </c>
      <c r="E429" s="142" t="s">
        <v>1</v>
      </c>
      <c r="F429" s="143" t="s">
        <v>640</v>
      </c>
      <c r="H429" s="142" t="s">
        <v>1</v>
      </c>
      <c r="I429" s="144"/>
      <c r="L429" s="140"/>
      <c r="M429" s="145"/>
      <c r="T429" s="146"/>
      <c r="AT429" s="142" t="s">
        <v>168</v>
      </c>
      <c r="AU429" s="142" t="s">
        <v>90</v>
      </c>
      <c r="AV429" s="12" t="s">
        <v>85</v>
      </c>
      <c r="AW429" s="12" t="s">
        <v>36</v>
      </c>
      <c r="AX429" s="12" t="s">
        <v>80</v>
      </c>
      <c r="AY429" s="142" t="s">
        <v>154</v>
      </c>
    </row>
    <row r="430" spans="2:65" s="13" customFormat="1" ht="11.25">
      <c r="B430" s="147"/>
      <c r="D430" s="141" t="s">
        <v>168</v>
      </c>
      <c r="E430" s="148" t="s">
        <v>1</v>
      </c>
      <c r="F430" s="149" t="s">
        <v>641</v>
      </c>
      <c r="H430" s="150">
        <v>162</v>
      </c>
      <c r="I430" s="151"/>
      <c r="L430" s="147"/>
      <c r="M430" s="152"/>
      <c r="T430" s="153"/>
      <c r="AT430" s="148" t="s">
        <v>168</v>
      </c>
      <c r="AU430" s="148" t="s">
        <v>90</v>
      </c>
      <c r="AV430" s="13" t="s">
        <v>90</v>
      </c>
      <c r="AW430" s="13" t="s">
        <v>36</v>
      </c>
      <c r="AX430" s="13" t="s">
        <v>80</v>
      </c>
      <c r="AY430" s="148" t="s">
        <v>154</v>
      </c>
    </row>
    <row r="431" spans="2:65" s="12" customFormat="1" ht="11.25">
      <c r="B431" s="140"/>
      <c r="D431" s="141" t="s">
        <v>168</v>
      </c>
      <c r="E431" s="142" t="s">
        <v>1</v>
      </c>
      <c r="F431" s="143" t="s">
        <v>642</v>
      </c>
      <c r="H431" s="142" t="s">
        <v>1</v>
      </c>
      <c r="I431" s="144"/>
      <c r="L431" s="140"/>
      <c r="M431" s="145"/>
      <c r="T431" s="146"/>
      <c r="AT431" s="142" t="s">
        <v>168</v>
      </c>
      <c r="AU431" s="142" t="s">
        <v>90</v>
      </c>
      <c r="AV431" s="12" t="s">
        <v>85</v>
      </c>
      <c r="AW431" s="12" t="s">
        <v>36</v>
      </c>
      <c r="AX431" s="12" t="s">
        <v>80</v>
      </c>
      <c r="AY431" s="142" t="s">
        <v>154</v>
      </c>
    </row>
    <row r="432" spans="2:65" s="13" customFormat="1" ht="11.25">
      <c r="B432" s="147"/>
      <c r="D432" s="141" t="s">
        <v>168</v>
      </c>
      <c r="E432" s="148" t="s">
        <v>1</v>
      </c>
      <c r="F432" s="149" t="s">
        <v>643</v>
      </c>
      <c r="H432" s="150">
        <v>169</v>
      </c>
      <c r="I432" s="151"/>
      <c r="L432" s="147"/>
      <c r="M432" s="152"/>
      <c r="T432" s="153"/>
      <c r="AT432" s="148" t="s">
        <v>168</v>
      </c>
      <c r="AU432" s="148" t="s">
        <v>90</v>
      </c>
      <c r="AV432" s="13" t="s">
        <v>90</v>
      </c>
      <c r="AW432" s="13" t="s">
        <v>36</v>
      </c>
      <c r="AX432" s="13" t="s">
        <v>80</v>
      </c>
      <c r="AY432" s="148" t="s">
        <v>154</v>
      </c>
    </row>
    <row r="433" spans="2:65" s="14" customFormat="1" ht="11.25">
      <c r="B433" s="154"/>
      <c r="D433" s="141" t="s">
        <v>168</v>
      </c>
      <c r="E433" s="155" t="s">
        <v>1</v>
      </c>
      <c r="F433" s="156" t="s">
        <v>173</v>
      </c>
      <c r="H433" s="157">
        <v>331</v>
      </c>
      <c r="I433" s="158"/>
      <c r="L433" s="154"/>
      <c r="M433" s="159"/>
      <c r="T433" s="160"/>
      <c r="AT433" s="155" t="s">
        <v>168</v>
      </c>
      <c r="AU433" s="155" t="s">
        <v>90</v>
      </c>
      <c r="AV433" s="14" t="s">
        <v>162</v>
      </c>
      <c r="AW433" s="14" t="s">
        <v>36</v>
      </c>
      <c r="AX433" s="14" t="s">
        <v>85</v>
      </c>
      <c r="AY433" s="155" t="s">
        <v>154</v>
      </c>
    </row>
    <row r="434" spans="2:65" s="1" customFormat="1" ht="24.2" customHeight="1">
      <c r="B434" s="31"/>
      <c r="C434" s="127" t="s">
        <v>644</v>
      </c>
      <c r="D434" s="127" t="s">
        <v>157</v>
      </c>
      <c r="E434" s="128" t="s">
        <v>645</v>
      </c>
      <c r="F434" s="129" t="s">
        <v>646</v>
      </c>
      <c r="G434" s="130" t="s">
        <v>340</v>
      </c>
      <c r="H434" s="171"/>
      <c r="I434" s="132"/>
      <c r="J434" s="133">
        <f>ROUND(I434*H434,2)</f>
        <v>0</v>
      </c>
      <c r="K434" s="129" t="s">
        <v>161</v>
      </c>
      <c r="L434" s="31"/>
      <c r="M434" s="134" t="s">
        <v>1</v>
      </c>
      <c r="N434" s="135" t="s">
        <v>45</v>
      </c>
      <c r="P434" s="136">
        <f>O434*H434</f>
        <v>0</v>
      </c>
      <c r="Q434" s="136">
        <v>0</v>
      </c>
      <c r="R434" s="136">
        <f>Q434*H434</f>
        <v>0</v>
      </c>
      <c r="S434" s="136">
        <v>0</v>
      </c>
      <c r="T434" s="137">
        <f>S434*H434</f>
        <v>0</v>
      </c>
      <c r="AR434" s="138" t="s">
        <v>240</v>
      </c>
      <c r="AT434" s="138" t="s">
        <v>157</v>
      </c>
      <c r="AU434" s="138" t="s">
        <v>90</v>
      </c>
      <c r="AY434" s="16" t="s">
        <v>154</v>
      </c>
      <c r="BE434" s="139">
        <f>IF(N434="základní",J434,0)</f>
        <v>0</v>
      </c>
      <c r="BF434" s="139">
        <f>IF(N434="snížená",J434,0)</f>
        <v>0</v>
      </c>
      <c r="BG434" s="139">
        <f>IF(N434="zákl. přenesená",J434,0)</f>
        <v>0</v>
      </c>
      <c r="BH434" s="139">
        <f>IF(N434="sníž. přenesená",J434,0)</f>
        <v>0</v>
      </c>
      <c r="BI434" s="139">
        <f>IF(N434="nulová",J434,0)</f>
        <v>0</v>
      </c>
      <c r="BJ434" s="16" t="s">
        <v>85</v>
      </c>
      <c r="BK434" s="139">
        <f>ROUND(I434*H434,2)</f>
        <v>0</v>
      </c>
      <c r="BL434" s="16" t="s">
        <v>240</v>
      </c>
      <c r="BM434" s="138" t="s">
        <v>647</v>
      </c>
    </row>
    <row r="435" spans="2:65" s="11" customFormat="1" ht="22.9" customHeight="1">
      <c r="B435" s="115"/>
      <c r="D435" s="116" t="s">
        <v>79</v>
      </c>
      <c r="E435" s="125" t="s">
        <v>648</v>
      </c>
      <c r="F435" s="125" t="s">
        <v>649</v>
      </c>
      <c r="I435" s="118"/>
      <c r="J435" s="126">
        <f>BK435</f>
        <v>0</v>
      </c>
      <c r="L435" s="115"/>
      <c r="M435" s="120"/>
      <c r="P435" s="121">
        <f>SUM(P436:P440)</f>
        <v>0</v>
      </c>
      <c r="R435" s="121">
        <f>SUM(R436:R440)</f>
        <v>0.13261500000000001</v>
      </c>
      <c r="T435" s="122">
        <f>SUM(T436:T440)</f>
        <v>0</v>
      </c>
      <c r="AR435" s="116" t="s">
        <v>90</v>
      </c>
      <c r="AT435" s="123" t="s">
        <v>79</v>
      </c>
      <c r="AU435" s="123" t="s">
        <v>85</v>
      </c>
      <c r="AY435" s="116" t="s">
        <v>154</v>
      </c>
      <c r="BK435" s="124">
        <f>SUM(BK436:BK440)</f>
        <v>0</v>
      </c>
    </row>
    <row r="436" spans="2:65" s="1" customFormat="1" ht="24.2" customHeight="1">
      <c r="B436" s="31"/>
      <c r="C436" s="127" t="s">
        <v>650</v>
      </c>
      <c r="D436" s="127" t="s">
        <v>157</v>
      </c>
      <c r="E436" s="128" t="s">
        <v>651</v>
      </c>
      <c r="F436" s="129" t="s">
        <v>652</v>
      </c>
      <c r="G436" s="130" t="s">
        <v>88</v>
      </c>
      <c r="H436" s="131">
        <v>22.68</v>
      </c>
      <c r="I436" s="132"/>
      <c r="J436" s="133">
        <f>ROUND(I436*H436,2)</f>
        <v>0</v>
      </c>
      <c r="K436" s="129" t="s">
        <v>161</v>
      </c>
      <c r="L436" s="31"/>
      <c r="M436" s="134" t="s">
        <v>1</v>
      </c>
      <c r="N436" s="135" t="s">
        <v>45</v>
      </c>
      <c r="P436" s="136">
        <f>O436*H436</f>
        <v>0</v>
      </c>
      <c r="Q436" s="136">
        <v>1.25E-4</v>
      </c>
      <c r="R436" s="136">
        <f>Q436*H436</f>
        <v>2.8349999999999998E-3</v>
      </c>
      <c r="S436" s="136">
        <v>0</v>
      </c>
      <c r="T436" s="137">
        <f>S436*H436</f>
        <v>0</v>
      </c>
      <c r="AR436" s="138" t="s">
        <v>240</v>
      </c>
      <c r="AT436" s="138" t="s">
        <v>157</v>
      </c>
      <c r="AU436" s="138" t="s">
        <v>90</v>
      </c>
      <c r="AY436" s="16" t="s">
        <v>154</v>
      </c>
      <c r="BE436" s="139">
        <f>IF(N436="základní",J436,0)</f>
        <v>0</v>
      </c>
      <c r="BF436" s="139">
        <f>IF(N436="snížená",J436,0)</f>
        <v>0</v>
      </c>
      <c r="BG436" s="139">
        <f>IF(N436="zákl. přenesená",J436,0)</f>
        <v>0</v>
      </c>
      <c r="BH436" s="139">
        <f>IF(N436="sníž. přenesená",J436,0)</f>
        <v>0</v>
      </c>
      <c r="BI436" s="139">
        <f>IF(N436="nulová",J436,0)</f>
        <v>0</v>
      </c>
      <c r="BJ436" s="16" t="s">
        <v>85</v>
      </c>
      <c r="BK436" s="139">
        <f>ROUND(I436*H436,2)</f>
        <v>0</v>
      </c>
      <c r="BL436" s="16" t="s">
        <v>240</v>
      </c>
      <c r="BM436" s="138" t="s">
        <v>653</v>
      </c>
    </row>
    <row r="437" spans="2:65" s="13" customFormat="1" ht="11.25">
      <c r="B437" s="147"/>
      <c r="D437" s="141" t="s">
        <v>168</v>
      </c>
      <c r="E437" s="148" t="s">
        <v>1</v>
      </c>
      <c r="F437" s="149" t="s">
        <v>654</v>
      </c>
      <c r="H437" s="150">
        <v>22.68</v>
      </c>
      <c r="I437" s="151"/>
      <c r="L437" s="147"/>
      <c r="M437" s="152"/>
      <c r="T437" s="153"/>
      <c r="AT437" s="148" t="s">
        <v>168</v>
      </c>
      <c r="AU437" s="148" t="s">
        <v>90</v>
      </c>
      <c r="AV437" s="13" t="s">
        <v>90</v>
      </c>
      <c r="AW437" s="13" t="s">
        <v>36</v>
      </c>
      <c r="AX437" s="13" t="s">
        <v>80</v>
      </c>
      <c r="AY437" s="148" t="s">
        <v>154</v>
      </c>
    </row>
    <row r="438" spans="2:65" s="14" customFormat="1" ht="11.25">
      <c r="B438" s="154"/>
      <c r="D438" s="141" t="s">
        <v>168</v>
      </c>
      <c r="E438" s="155" t="s">
        <v>1</v>
      </c>
      <c r="F438" s="156" t="s">
        <v>173</v>
      </c>
      <c r="H438" s="157">
        <v>22.68</v>
      </c>
      <c r="I438" s="158"/>
      <c r="L438" s="154"/>
      <c r="M438" s="159"/>
      <c r="T438" s="160"/>
      <c r="AT438" s="155" t="s">
        <v>168</v>
      </c>
      <c r="AU438" s="155" t="s">
        <v>90</v>
      </c>
      <c r="AV438" s="14" t="s">
        <v>162</v>
      </c>
      <c r="AW438" s="14" t="s">
        <v>36</v>
      </c>
      <c r="AX438" s="14" t="s">
        <v>85</v>
      </c>
      <c r="AY438" s="155" t="s">
        <v>154</v>
      </c>
    </row>
    <row r="439" spans="2:65" s="1" customFormat="1" ht="16.5" customHeight="1">
      <c r="B439" s="31"/>
      <c r="C439" s="161" t="s">
        <v>655</v>
      </c>
      <c r="D439" s="161" t="s">
        <v>232</v>
      </c>
      <c r="E439" s="162" t="s">
        <v>656</v>
      </c>
      <c r="F439" s="163" t="s">
        <v>657</v>
      </c>
      <c r="G439" s="164" t="s">
        <v>166</v>
      </c>
      <c r="H439" s="165">
        <v>63</v>
      </c>
      <c r="I439" s="166"/>
      <c r="J439" s="167">
        <f>ROUND(I439*H439,2)</f>
        <v>0</v>
      </c>
      <c r="K439" s="163" t="s">
        <v>161</v>
      </c>
      <c r="L439" s="168"/>
      <c r="M439" s="169" t="s">
        <v>1</v>
      </c>
      <c r="N439" s="170" t="s">
        <v>45</v>
      </c>
      <c r="P439" s="136">
        <f>O439*H439</f>
        <v>0</v>
      </c>
      <c r="Q439" s="136">
        <v>2.0600000000000002E-3</v>
      </c>
      <c r="R439" s="136">
        <f>Q439*H439</f>
        <v>0.12978000000000001</v>
      </c>
      <c r="S439" s="136">
        <v>0</v>
      </c>
      <c r="T439" s="137">
        <f>S439*H439</f>
        <v>0</v>
      </c>
      <c r="AR439" s="138" t="s">
        <v>332</v>
      </c>
      <c r="AT439" s="138" t="s">
        <v>232</v>
      </c>
      <c r="AU439" s="138" t="s">
        <v>90</v>
      </c>
      <c r="AY439" s="16" t="s">
        <v>154</v>
      </c>
      <c r="BE439" s="139">
        <f>IF(N439="základní",J439,0)</f>
        <v>0</v>
      </c>
      <c r="BF439" s="139">
        <f>IF(N439="snížená",J439,0)</f>
        <v>0</v>
      </c>
      <c r="BG439" s="139">
        <f>IF(N439="zákl. přenesená",J439,0)</f>
        <v>0</v>
      </c>
      <c r="BH439" s="139">
        <f>IF(N439="sníž. přenesená",J439,0)</f>
        <v>0</v>
      </c>
      <c r="BI439" s="139">
        <f>IF(N439="nulová",J439,0)</f>
        <v>0</v>
      </c>
      <c r="BJ439" s="16" t="s">
        <v>85</v>
      </c>
      <c r="BK439" s="139">
        <f>ROUND(I439*H439,2)</f>
        <v>0</v>
      </c>
      <c r="BL439" s="16" t="s">
        <v>240</v>
      </c>
      <c r="BM439" s="138" t="s">
        <v>658</v>
      </c>
    </row>
    <row r="440" spans="2:65" s="1" customFormat="1" ht="24.2" customHeight="1">
      <c r="B440" s="31"/>
      <c r="C440" s="127" t="s">
        <v>659</v>
      </c>
      <c r="D440" s="127" t="s">
        <v>157</v>
      </c>
      <c r="E440" s="128" t="s">
        <v>660</v>
      </c>
      <c r="F440" s="129" t="s">
        <v>661</v>
      </c>
      <c r="G440" s="130" t="s">
        <v>340</v>
      </c>
      <c r="H440" s="171"/>
      <c r="I440" s="132"/>
      <c r="J440" s="133">
        <f>ROUND(I440*H440,2)</f>
        <v>0</v>
      </c>
      <c r="K440" s="129" t="s">
        <v>161</v>
      </c>
      <c r="L440" s="31"/>
      <c r="M440" s="134" t="s">
        <v>1</v>
      </c>
      <c r="N440" s="135" t="s">
        <v>45</v>
      </c>
      <c r="P440" s="136">
        <f>O440*H440</f>
        <v>0</v>
      </c>
      <c r="Q440" s="136">
        <v>0</v>
      </c>
      <c r="R440" s="136">
        <f>Q440*H440</f>
        <v>0</v>
      </c>
      <c r="S440" s="136">
        <v>0</v>
      </c>
      <c r="T440" s="137">
        <f>S440*H440</f>
        <v>0</v>
      </c>
      <c r="AR440" s="138" t="s">
        <v>240</v>
      </c>
      <c r="AT440" s="138" t="s">
        <v>157</v>
      </c>
      <c r="AU440" s="138" t="s">
        <v>90</v>
      </c>
      <c r="AY440" s="16" t="s">
        <v>154</v>
      </c>
      <c r="BE440" s="139">
        <f>IF(N440="základní",J440,0)</f>
        <v>0</v>
      </c>
      <c r="BF440" s="139">
        <f>IF(N440="snížená",J440,0)</f>
        <v>0</v>
      </c>
      <c r="BG440" s="139">
        <f>IF(N440="zákl. přenesená",J440,0)</f>
        <v>0</v>
      </c>
      <c r="BH440" s="139">
        <f>IF(N440="sníž. přenesená",J440,0)</f>
        <v>0</v>
      </c>
      <c r="BI440" s="139">
        <f>IF(N440="nulová",J440,0)</f>
        <v>0</v>
      </c>
      <c r="BJ440" s="16" t="s">
        <v>85</v>
      </c>
      <c r="BK440" s="139">
        <f>ROUND(I440*H440,2)</f>
        <v>0</v>
      </c>
      <c r="BL440" s="16" t="s">
        <v>240</v>
      </c>
      <c r="BM440" s="138" t="s">
        <v>662</v>
      </c>
    </row>
    <row r="441" spans="2:65" s="11" customFormat="1" ht="22.9" customHeight="1">
      <c r="B441" s="115"/>
      <c r="D441" s="116" t="s">
        <v>79</v>
      </c>
      <c r="E441" s="125" t="s">
        <v>663</v>
      </c>
      <c r="F441" s="125" t="s">
        <v>664</v>
      </c>
      <c r="I441" s="118"/>
      <c r="J441" s="126">
        <f>BK441</f>
        <v>0</v>
      </c>
      <c r="L441" s="115"/>
      <c r="M441" s="120"/>
      <c r="P441" s="121">
        <f>SUM(P442:P514)</f>
        <v>0</v>
      </c>
      <c r="R441" s="121">
        <f>SUM(R442:R514)</f>
        <v>24.427599399999991</v>
      </c>
      <c r="T441" s="122">
        <f>SUM(T442:T514)</f>
        <v>1.5945009999999999</v>
      </c>
      <c r="AR441" s="116" t="s">
        <v>90</v>
      </c>
      <c r="AT441" s="123" t="s">
        <v>79</v>
      </c>
      <c r="AU441" s="123" t="s">
        <v>85</v>
      </c>
      <c r="AY441" s="116" t="s">
        <v>154</v>
      </c>
      <c r="BK441" s="124">
        <f>SUM(BK442:BK514)</f>
        <v>0</v>
      </c>
    </row>
    <row r="442" spans="2:65" s="1" customFormat="1" ht="16.5" customHeight="1">
      <c r="B442" s="31"/>
      <c r="C442" s="127" t="s">
        <v>665</v>
      </c>
      <c r="D442" s="127" t="s">
        <v>157</v>
      </c>
      <c r="E442" s="128" t="s">
        <v>666</v>
      </c>
      <c r="F442" s="129" t="s">
        <v>667</v>
      </c>
      <c r="G442" s="130" t="s">
        <v>88</v>
      </c>
      <c r="H442" s="131">
        <v>693.84</v>
      </c>
      <c r="I442" s="132"/>
      <c r="J442" s="133">
        <f>ROUND(I442*H442,2)</f>
        <v>0</v>
      </c>
      <c r="K442" s="129" t="s">
        <v>161</v>
      </c>
      <c r="L442" s="31"/>
      <c r="M442" s="134" t="s">
        <v>1</v>
      </c>
      <c r="N442" s="135" t="s">
        <v>45</v>
      </c>
      <c r="P442" s="136">
        <f>O442*H442</f>
        <v>0</v>
      </c>
      <c r="Q442" s="136">
        <v>0</v>
      </c>
      <c r="R442" s="136">
        <f>Q442*H442</f>
        <v>0</v>
      </c>
      <c r="S442" s="136">
        <v>0</v>
      </c>
      <c r="T442" s="137">
        <f>S442*H442</f>
        <v>0</v>
      </c>
      <c r="AR442" s="138" t="s">
        <v>240</v>
      </c>
      <c r="AT442" s="138" t="s">
        <v>157</v>
      </c>
      <c r="AU442" s="138" t="s">
        <v>90</v>
      </c>
      <c r="AY442" s="16" t="s">
        <v>154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6" t="s">
        <v>85</v>
      </c>
      <c r="BK442" s="139">
        <f>ROUND(I442*H442,2)</f>
        <v>0</v>
      </c>
      <c r="BL442" s="16" t="s">
        <v>240</v>
      </c>
      <c r="BM442" s="138" t="s">
        <v>668</v>
      </c>
    </row>
    <row r="443" spans="2:65" s="12" customFormat="1" ht="11.25">
      <c r="B443" s="140"/>
      <c r="D443" s="141" t="s">
        <v>168</v>
      </c>
      <c r="E443" s="142" t="s">
        <v>1</v>
      </c>
      <c r="F443" s="143" t="s">
        <v>248</v>
      </c>
      <c r="H443" s="142" t="s">
        <v>1</v>
      </c>
      <c r="I443" s="144"/>
      <c r="L443" s="140"/>
      <c r="M443" s="145"/>
      <c r="T443" s="146"/>
      <c r="AT443" s="142" t="s">
        <v>168</v>
      </c>
      <c r="AU443" s="142" t="s">
        <v>90</v>
      </c>
      <c r="AV443" s="12" t="s">
        <v>85</v>
      </c>
      <c r="AW443" s="12" t="s">
        <v>36</v>
      </c>
      <c r="AX443" s="12" t="s">
        <v>80</v>
      </c>
      <c r="AY443" s="142" t="s">
        <v>154</v>
      </c>
    </row>
    <row r="444" spans="2:65" s="13" customFormat="1" ht="11.25">
      <c r="B444" s="147"/>
      <c r="D444" s="141" t="s">
        <v>168</v>
      </c>
      <c r="E444" s="148" t="s">
        <v>1</v>
      </c>
      <c r="F444" s="149" t="s">
        <v>249</v>
      </c>
      <c r="H444" s="150">
        <v>45.17</v>
      </c>
      <c r="I444" s="151"/>
      <c r="L444" s="147"/>
      <c r="M444" s="152"/>
      <c r="T444" s="153"/>
      <c r="AT444" s="148" t="s">
        <v>168</v>
      </c>
      <c r="AU444" s="148" t="s">
        <v>90</v>
      </c>
      <c r="AV444" s="13" t="s">
        <v>90</v>
      </c>
      <c r="AW444" s="13" t="s">
        <v>36</v>
      </c>
      <c r="AX444" s="13" t="s">
        <v>80</v>
      </c>
      <c r="AY444" s="148" t="s">
        <v>154</v>
      </c>
    </row>
    <row r="445" spans="2:65" s="12" customFormat="1" ht="11.25">
      <c r="B445" s="140"/>
      <c r="D445" s="141" t="s">
        <v>168</v>
      </c>
      <c r="E445" s="142" t="s">
        <v>1</v>
      </c>
      <c r="F445" s="143" t="s">
        <v>177</v>
      </c>
      <c r="H445" s="142" t="s">
        <v>1</v>
      </c>
      <c r="I445" s="144"/>
      <c r="L445" s="140"/>
      <c r="M445" s="145"/>
      <c r="T445" s="146"/>
      <c r="AT445" s="142" t="s">
        <v>168</v>
      </c>
      <c r="AU445" s="142" t="s">
        <v>90</v>
      </c>
      <c r="AV445" s="12" t="s">
        <v>85</v>
      </c>
      <c r="AW445" s="12" t="s">
        <v>36</v>
      </c>
      <c r="AX445" s="12" t="s">
        <v>80</v>
      </c>
      <c r="AY445" s="142" t="s">
        <v>154</v>
      </c>
    </row>
    <row r="446" spans="2:65" s="13" customFormat="1" ht="11.25">
      <c r="B446" s="147"/>
      <c r="D446" s="141" t="s">
        <v>168</v>
      </c>
      <c r="E446" s="148" t="s">
        <v>1</v>
      </c>
      <c r="F446" s="149" t="s">
        <v>604</v>
      </c>
      <c r="H446" s="150">
        <v>61.93</v>
      </c>
      <c r="I446" s="151"/>
      <c r="L446" s="147"/>
      <c r="M446" s="152"/>
      <c r="T446" s="153"/>
      <c r="AT446" s="148" t="s">
        <v>168</v>
      </c>
      <c r="AU446" s="148" t="s">
        <v>90</v>
      </c>
      <c r="AV446" s="13" t="s">
        <v>90</v>
      </c>
      <c r="AW446" s="13" t="s">
        <v>36</v>
      </c>
      <c r="AX446" s="13" t="s">
        <v>80</v>
      </c>
      <c r="AY446" s="148" t="s">
        <v>154</v>
      </c>
    </row>
    <row r="447" spans="2:65" s="12" customFormat="1" ht="11.25">
      <c r="B447" s="140"/>
      <c r="D447" s="141" t="s">
        <v>168</v>
      </c>
      <c r="E447" s="142" t="s">
        <v>1</v>
      </c>
      <c r="F447" s="143" t="s">
        <v>179</v>
      </c>
      <c r="H447" s="142" t="s">
        <v>1</v>
      </c>
      <c r="I447" s="144"/>
      <c r="L447" s="140"/>
      <c r="M447" s="145"/>
      <c r="T447" s="146"/>
      <c r="AT447" s="142" t="s">
        <v>168</v>
      </c>
      <c r="AU447" s="142" t="s">
        <v>90</v>
      </c>
      <c r="AV447" s="12" t="s">
        <v>85</v>
      </c>
      <c r="AW447" s="12" t="s">
        <v>36</v>
      </c>
      <c r="AX447" s="12" t="s">
        <v>80</v>
      </c>
      <c r="AY447" s="142" t="s">
        <v>154</v>
      </c>
    </row>
    <row r="448" spans="2:65" s="13" customFormat="1" ht="11.25">
      <c r="B448" s="147"/>
      <c r="D448" s="141" t="s">
        <v>168</v>
      </c>
      <c r="E448" s="148" t="s">
        <v>1</v>
      </c>
      <c r="F448" s="149" t="s">
        <v>605</v>
      </c>
      <c r="H448" s="150">
        <v>586.74</v>
      </c>
      <c r="I448" s="151"/>
      <c r="L448" s="147"/>
      <c r="M448" s="152"/>
      <c r="T448" s="153"/>
      <c r="AT448" s="148" t="s">
        <v>168</v>
      </c>
      <c r="AU448" s="148" t="s">
        <v>90</v>
      </c>
      <c r="AV448" s="13" t="s">
        <v>90</v>
      </c>
      <c r="AW448" s="13" t="s">
        <v>36</v>
      </c>
      <c r="AX448" s="13" t="s">
        <v>80</v>
      </c>
      <c r="AY448" s="148" t="s">
        <v>154</v>
      </c>
    </row>
    <row r="449" spans="2:65" s="14" customFormat="1" ht="11.25">
      <c r="B449" s="154"/>
      <c r="D449" s="141" t="s">
        <v>168</v>
      </c>
      <c r="E449" s="155" t="s">
        <v>100</v>
      </c>
      <c r="F449" s="156" t="s">
        <v>173</v>
      </c>
      <c r="H449" s="157">
        <v>693.84</v>
      </c>
      <c r="I449" s="158"/>
      <c r="L449" s="154"/>
      <c r="M449" s="159"/>
      <c r="T449" s="160"/>
      <c r="AT449" s="155" t="s">
        <v>168</v>
      </c>
      <c r="AU449" s="155" t="s">
        <v>90</v>
      </c>
      <c r="AV449" s="14" t="s">
        <v>162</v>
      </c>
      <c r="AW449" s="14" t="s">
        <v>36</v>
      </c>
      <c r="AX449" s="14" t="s">
        <v>85</v>
      </c>
      <c r="AY449" s="155" t="s">
        <v>154</v>
      </c>
    </row>
    <row r="450" spans="2:65" s="1" customFormat="1" ht="16.5" customHeight="1">
      <c r="B450" s="31"/>
      <c r="C450" s="127" t="s">
        <v>669</v>
      </c>
      <c r="D450" s="127" t="s">
        <v>157</v>
      </c>
      <c r="E450" s="128" t="s">
        <v>670</v>
      </c>
      <c r="F450" s="129" t="s">
        <v>671</v>
      </c>
      <c r="G450" s="130" t="s">
        <v>88</v>
      </c>
      <c r="H450" s="131">
        <v>693.84</v>
      </c>
      <c r="I450" s="132"/>
      <c r="J450" s="133">
        <f>ROUND(I450*H450,2)</f>
        <v>0</v>
      </c>
      <c r="K450" s="129" t="s">
        <v>161</v>
      </c>
      <c r="L450" s="31"/>
      <c r="M450" s="134" t="s">
        <v>1</v>
      </c>
      <c r="N450" s="135" t="s">
        <v>45</v>
      </c>
      <c r="P450" s="136">
        <f>O450*H450</f>
        <v>0</v>
      </c>
      <c r="Q450" s="136">
        <v>2.9999999999999997E-4</v>
      </c>
      <c r="R450" s="136">
        <f>Q450*H450</f>
        <v>0.208152</v>
      </c>
      <c r="S450" s="136">
        <v>0</v>
      </c>
      <c r="T450" s="137">
        <f>S450*H450</f>
        <v>0</v>
      </c>
      <c r="AR450" s="138" t="s">
        <v>240</v>
      </c>
      <c r="AT450" s="138" t="s">
        <v>157</v>
      </c>
      <c r="AU450" s="138" t="s">
        <v>90</v>
      </c>
      <c r="AY450" s="16" t="s">
        <v>154</v>
      </c>
      <c r="BE450" s="139">
        <f>IF(N450="základní",J450,0)</f>
        <v>0</v>
      </c>
      <c r="BF450" s="139">
        <f>IF(N450="snížená",J450,0)</f>
        <v>0</v>
      </c>
      <c r="BG450" s="139">
        <f>IF(N450="zákl. přenesená",J450,0)</f>
        <v>0</v>
      </c>
      <c r="BH450" s="139">
        <f>IF(N450="sníž. přenesená",J450,0)</f>
        <v>0</v>
      </c>
      <c r="BI450" s="139">
        <f>IF(N450="nulová",J450,0)</f>
        <v>0</v>
      </c>
      <c r="BJ450" s="16" t="s">
        <v>85</v>
      </c>
      <c r="BK450" s="139">
        <f>ROUND(I450*H450,2)</f>
        <v>0</v>
      </c>
      <c r="BL450" s="16" t="s">
        <v>240</v>
      </c>
      <c r="BM450" s="138" t="s">
        <v>672</v>
      </c>
    </row>
    <row r="451" spans="2:65" s="13" customFormat="1" ht="11.25">
      <c r="B451" s="147"/>
      <c r="D451" s="141" t="s">
        <v>168</v>
      </c>
      <c r="E451" s="148" t="s">
        <v>1</v>
      </c>
      <c r="F451" s="149" t="s">
        <v>100</v>
      </c>
      <c r="H451" s="150">
        <v>693.84</v>
      </c>
      <c r="I451" s="151"/>
      <c r="L451" s="147"/>
      <c r="M451" s="152"/>
      <c r="T451" s="153"/>
      <c r="AT451" s="148" t="s">
        <v>168</v>
      </c>
      <c r="AU451" s="148" t="s">
        <v>90</v>
      </c>
      <c r="AV451" s="13" t="s">
        <v>90</v>
      </c>
      <c r="AW451" s="13" t="s">
        <v>36</v>
      </c>
      <c r="AX451" s="13" t="s">
        <v>80</v>
      </c>
      <c r="AY451" s="148" t="s">
        <v>154</v>
      </c>
    </row>
    <row r="452" spans="2:65" s="14" customFormat="1" ht="11.25">
      <c r="B452" s="154"/>
      <c r="D452" s="141" t="s">
        <v>168</v>
      </c>
      <c r="E452" s="155" t="s">
        <v>1</v>
      </c>
      <c r="F452" s="156" t="s">
        <v>173</v>
      </c>
      <c r="H452" s="157">
        <v>693.84</v>
      </c>
      <c r="I452" s="158"/>
      <c r="L452" s="154"/>
      <c r="M452" s="159"/>
      <c r="T452" s="160"/>
      <c r="AT452" s="155" t="s">
        <v>168</v>
      </c>
      <c r="AU452" s="155" t="s">
        <v>90</v>
      </c>
      <c r="AV452" s="14" t="s">
        <v>162</v>
      </c>
      <c r="AW452" s="14" t="s">
        <v>36</v>
      </c>
      <c r="AX452" s="14" t="s">
        <v>85</v>
      </c>
      <c r="AY452" s="155" t="s">
        <v>154</v>
      </c>
    </row>
    <row r="453" spans="2:65" s="1" customFormat="1" ht="21.75" customHeight="1">
      <c r="B453" s="31"/>
      <c r="C453" s="127" t="s">
        <v>673</v>
      </c>
      <c r="D453" s="127" t="s">
        <v>157</v>
      </c>
      <c r="E453" s="128" t="s">
        <v>674</v>
      </c>
      <c r="F453" s="129" t="s">
        <v>675</v>
      </c>
      <c r="G453" s="130" t="s">
        <v>88</v>
      </c>
      <c r="H453" s="131">
        <v>693.84</v>
      </c>
      <c r="I453" s="132"/>
      <c r="J453" s="133">
        <f>ROUND(I453*H453,2)</f>
        <v>0</v>
      </c>
      <c r="K453" s="129" t="s">
        <v>161</v>
      </c>
      <c r="L453" s="31"/>
      <c r="M453" s="134" t="s">
        <v>1</v>
      </c>
      <c r="N453" s="135" t="s">
        <v>45</v>
      </c>
      <c r="P453" s="136">
        <f>O453*H453</f>
        <v>0</v>
      </c>
      <c r="Q453" s="136">
        <v>4.5450000000000004E-3</v>
      </c>
      <c r="R453" s="136">
        <f>Q453*H453</f>
        <v>3.1535028000000005</v>
      </c>
      <c r="S453" s="136">
        <v>0</v>
      </c>
      <c r="T453" s="137">
        <f>S453*H453</f>
        <v>0</v>
      </c>
      <c r="AR453" s="138" t="s">
        <v>240</v>
      </c>
      <c r="AT453" s="138" t="s">
        <v>157</v>
      </c>
      <c r="AU453" s="138" t="s">
        <v>90</v>
      </c>
      <c r="AY453" s="16" t="s">
        <v>154</v>
      </c>
      <c r="BE453" s="139">
        <f>IF(N453="základní",J453,0)</f>
        <v>0</v>
      </c>
      <c r="BF453" s="139">
        <f>IF(N453="snížená",J453,0)</f>
        <v>0</v>
      </c>
      <c r="BG453" s="139">
        <f>IF(N453="zákl. přenesená",J453,0)</f>
        <v>0</v>
      </c>
      <c r="BH453" s="139">
        <f>IF(N453="sníž. přenesená",J453,0)</f>
        <v>0</v>
      </c>
      <c r="BI453" s="139">
        <f>IF(N453="nulová",J453,0)</f>
        <v>0</v>
      </c>
      <c r="BJ453" s="16" t="s">
        <v>85</v>
      </c>
      <c r="BK453" s="139">
        <f>ROUND(I453*H453,2)</f>
        <v>0</v>
      </c>
      <c r="BL453" s="16" t="s">
        <v>240</v>
      </c>
      <c r="BM453" s="138" t="s">
        <v>676</v>
      </c>
    </row>
    <row r="454" spans="2:65" s="13" customFormat="1" ht="11.25">
      <c r="B454" s="147"/>
      <c r="D454" s="141" t="s">
        <v>168</v>
      </c>
      <c r="E454" s="148" t="s">
        <v>1</v>
      </c>
      <c r="F454" s="149" t="s">
        <v>677</v>
      </c>
      <c r="H454" s="150">
        <v>693.84</v>
      </c>
      <c r="I454" s="151"/>
      <c r="L454" s="147"/>
      <c r="M454" s="152"/>
      <c r="T454" s="153"/>
      <c r="AT454" s="148" t="s">
        <v>168</v>
      </c>
      <c r="AU454" s="148" t="s">
        <v>90</v>
      </c>
      <c r="AV454" s="13" t="s">
        <v>90</v>
      </c>
      <c r="AW454" s="13" t="s">
        <v>36</v>
      </c>
      <c r="AX454" s="13" t="s">
        <v>80</v>
      </c>
      <c r="AY454" s="148" t="s">
        <v>154</v>
      </c>
    </row>
    <row r="455" spans="2:65" s="14" customFormat="1" ht="11.25">
      <c r="B455" s="154"/>
      <c r="D455" s="141" t="s">
        <v>168</v>
      </c>
      <c r="E455" s="155" t="s">
        <v>1</v>
      </c>
      <c r="F455" s="156" t="s">
        <v>173</v>
      </c>
      <c r="H455" s="157">
        <v>693.84</v>
      </c>
      <c r="I455" s="158"/>
      <c r="L455" s="154"/>
      <c r="M455" s="159"/>
      <c r="T455" s="160"/>
      <c r="AT455" s="155" t="s">
        <v>168</v>
      </c>
      <c r="AU455" s="155" t="s">
        <v>90</v>
      </c>
      <c r="AV455" s="14" t="s">
        <v>162</v>
      </c>
      <c r="AW455" s="14" t="s">
        <v>36</v>
      </c>
      <c r="AX455" s="14" t="s">
        <v>85</v>
      </c>
      <c r="AY455" s="155" t="s">
        <v>154</v>
      </c>
    </row>
    <row r="456" spans="2:65" s="1" customFormat="1" ht="24.2" customHeight="1">
      <c r="B456" s="31"/>
      <c r="C456" s="127" t="s">
        <v>678</v>
      </c>
      <c r="D456" s="127" t="s">
        <v>157</v>
      </c>
      <c r="E456" s="128" t="s">
        <v>679</v>
      </c>
      <c r="F456" s="129" t="s">
        <v>680</v>
      </c>
      <c r="G456" s="130" t="s">
        <v>106</v>
      </c>
      <c r="H456" s="131">
        <v>786.8</v>
      </c>
      <c r="I456" s="132"/>
      <c r="J456" s="133">
        <f>ROUND(I456*H456,2)</f>
        <v>0</v>
      </c>
      <c r="K456" s="129" t="s">
        <v>161</v>
      </c>
      <c r="L456" s="31"/>
      <c r="M456" s="134" t="s">
        <v>1</v>
      </c>
      <c r="N456" s="135" t="s">
        <v>45</v>
      </c>
      <c r="P456" s="136">
        <f>O456*H456</f>
        <v>0</v>
      </c>
      <c r="Q456" s="136">
        <v>5.8399999999999999E-4</v>
      </c>
      <c r="R456" s="136">
        <f>Q456*H456</f>
        <v>0.45949119999999999</v>
      </c>
      <c r="S456" s="136">
        <v>0</v>
      </c>
      <c r="T456" s="137">
        <f>S456*H456</f>
        <v>0</v>
      </c>
      <c r="AR456" s="138" t="s">
        <v>240</v>
      </c>
      <c r="AT456" s="138" t="s">
        <v>157</v>
      </c>
      <c r="AU456" s="138" t="s">
        <v>90</v>
      </c>
      <c r="AY456" s="16" t="s">
        <v>154</v>
      </c>
      <c r="BE456" s="139">
        <f>IF(N456="základní",J456,0)</f>
        <v>0</v>
      </c>
      <c r="BF456" s="139">
        <f>IF(N456="snížená",J456,0)</f>
        <v>0</v>
      </c>
      <c r="BG456" s="139">
        <f>IF(N456="zákl. přenesená",J456,0)</f>
        <v>0</v>
      </c>
      <c r="BH456" s="139">
        <f>IF(N456="sníž. přenesená",J456,0)</f>
        <v>0</v>
      </c>
      <c r="BI456" s="139">
        <f>IF(N456="nulová",J456,0)</f>
        <v>0</v>
      </c>
      <c r="BJ456" s="16" t="s">
        <v>85</v>
      </c>
      <c r="BK456" s="139">
        <f>ROUND(I456*H456,2)</f>
        <v>0</v>
      </c>
      <c r="BL456" s="16" t="s">
        <v>240</v>
      </c>
      <c r="BM456" s="138" t="s">
        <v>681</v>
      </c>
    </row>
    <row r="457" spans="2:65" s="12" customFormat="1" ht="11.25">
      <c r="B457" s="140"/>
      <c r="D457" s="141" t="s">
        <v>168</v>
      </c>
      <c r="E457" s="142" t="s">
        <v>1</v>
      </c>
      <c r="F457" s="143" t="s">
        <v>248</v>
      </c>
      <c r="H457" s="142" t="s">
        <v>1</v>
      </c>
      <c r="I457" s="144"/>
      <c r="L457" s="140"/>
      <c r="M457" s="145"/>
      <c r="T457" s="146"/>
      <c r="AT457" s="142" t="s">
        <v>168</v>
      </c>
      <c r="AU457" s="142" t="s">
        <v>90</v>
      </c>
      <c r="AV457" s="12" t="s">
        <v>85</v>
      </c>
      <c r="AW457" s="12" t="s">
        <v>36</v>
      </c>
      <c r="AX457" s="12" t="s">
        <v>80</v>
      </c>
      <c r="AY457" s="142" t="s">
        <v>154</v>
      </c>
    </row>
    <row r="458" spans="2:65" s="13" customFormat="1" ht="11.25">
      <c r="B458" s="147"/>
      <c r="D458" s="141" t="s">
        <v>168</v>
      </c>
      <c r="E458" s="148" t="s">
        <v>1</v>
      </c>
      <c r="F458" s="149" t="s">
        <v>682</v>
      </c>
      <c r="H458" s="150">
        <v>50.8</v>
      </c>
      <c r="I458" s="151"/>
      <c r="L458" s="147"/>
      <c r="M458" s="152"/>
      <c r="T458" s="153"/>
      <c r="AT458" s="148" t="s">
        <v>168</v>
      </c>
      <c r="AU458" s="148" t="s">
        <v>90</v>
      </c>
      <c r="AV458" s="13" t="s">
        <v>90</v>
      </c>
      <c r="AW458" s="13" t="s">
        <v>36</v>
      </c>
      <c r="AX458" s="13" t="s">
        <v>80</v>
      </c>
      <c r="AY458" s="148" t="s">
        <v>154</v>
      </c>
    </row>
    <row r="459" spans="2:65" s="12" customFormat="1" ht="11.25">
      <c r="B459" s="140"/>
      <c r="D459" s="141" t="s">
        <v>168</v>
      </c>
      <c r="E459" s="142" t="s">
        <v>1</v>
      </c>
      <c r="F459" s="143" t="s">
        <v>177</v>
      </c>
      <c r="H459" s="142" t="s">
        <v>1</v>
      </c>
      <c r="I459" s="144"/>
      <c r="L459" s="140"/>
      <c r="M459" s="145"/>
      <c r="T459" s="146"/>
      <c r="AT459" s="142" t="s">
        <v>168</v>
      </c>
      <c r="AU459" s="142" t="s">
        <v>90</v>
      </c>
      <c r="AV459" s="12" t="s">
        <v>85</v>
      </c>
      <c r="AW459" s="12" t="s">
        <v>36</v>
      </c>
      <c r="AX459" s="12" t="s">
        <v>80</v>
      </c>
      <c r="AY459" s="142" t="s">
        <v>154</v>
      </c>
    </row>
    <row r="460" spans="2:65" s="13" customFormat="1" ht="11.25">
      <c r="B460" s="147"/>
      <c r="D460" s="141" t="s">
        <v>168</v>
      </c>
      <c r="E460" s="148" t="s">
        <v>1</v>
      </c>
      <c r="F460" s="149" t="s">
        <v>683</v>
      </c>
      <c r="H460" s="150">
        <v>82.9</v>
      </c>
      <c r="I460" s="151"/>
      <c r="L460" s="147"/>
      <c r="M460" s="152"/>
      <c r="T460" s="153"/>
      <c r="AT460" s="148" t="s">
        <v>168</v>
      </c>
      <c r="AU460" s="148" t="s">
        <v>90</v>
      </c>
      <c r="AV460" s="13" t="s">
        <v>90</v>
      </c>
      <c r="AW460" s="13" t="s">
        <v>36</v>
      </c>
      <c r="AX460" s="13" t="s">
        <v>80</v>
      </c>
      <c r="AY460" s="148" t="s">
        <v>154</v>
      </c>
    </row>
    <row r="461" spans="2:65" s="12" customFormat="1" ht="11.25">
      <c r="B461" s="140"/>
      <c r="D461" s="141" t="s">
        <v>168</v>
      </c>
      <c r="E461" s="142" t="s">
        <v>1</v>
      </c>
      <c r="F461" s="143" t="s">
        <v>179</v>
      </c>
      <c r="H461" s="142" t="s">
        <v>1</v>
      </c>
      <c r="I461" s="144"/>
      <c r="L461" s="140"/>
      <c r="M461" s="145"/>
      <c r="T461" s="146"/>
      <c r="AT461" s="142" t="s">
        <v>168</v>
      </c>
      <c r="AU461" s="142" t="s">
        <v>90</v>
      </c>
      <c r="AV461" s="12" t="s">
        <v>85</v>
      </c>
      <c r="AW461" s="12" t="s">
        <v>36</v>
      </c>
      <c r="AX461" s="12" t="s">
        <v>80</v>
      </c>
      <c r="AY461" s="142" t="s">
        <v>154</v>
      </c>
    </row>
    <row r="462" spans="2:65" s="13" customFormat="1" ht="11.25">
      <c r="B462" s="147"/>
      <c r="D462" s="141" t="s">
        <v>168</v>
      </c>
      <c r="E462" s="148" t="s">
        <v>1</v>
      </c>
      <c r="F462" s="149" t="s">
        <v>684</v>
      </c>
      <c r="H462" s="150">
        <v>653.1</v>
      </c>
      <c r="I462" s="151"/>
      <c r="L462" s="147"/>
      <c r="M462" s="152"/>
      <c r="T462" s="153"/>
      <c r="AT462" s="148" t="s">
        <v>168</v>
      </c>
      <c r="AU462" s="148" t="s">
        <v>90</v>
      </c>
      <c r="AV462" s="13" t="s">
        <v>90</v>
      </c>
      <c r="AW462" s="13" t="s">
        <v>36</v>
      </c>
      <c r="AX462" s="13" t="s">
        <v>80</v>
      </c>
      <c r="AY462" s="148" t="s">
        <v>154</v>
      </c>
    </row>
    <row r="463" spans="2:65" s="14" customFormat="1" ht="11.25">
      <c r="B463" s="154"/>
      <c r="D463" s="141" t="s">
        <v>168</v>
      </c>
      <c r="E463" s="155" t="s">
        <v>104</v>
      </c>
      <c r="F463" s="156" t="s">
        <v>173</v>
      </c>
      <c r="H463" s="157">
        <v>786.8</v>
      </c>
      <c r="I463" s="158"/>
      <c r="L463" s="154"/>
      <c r="M463" s="159"/>
      <c r="T463" s="160"/>
      <c r="AT463" s="155" t="s">
        <v>168</v>
      </c>
      <c r="AU463" s="155" t="s">
        <v>90</v>
      </c>
      <c r="AV463" s="14" t="s">
        <v>162</v>
      </c>
      <c r="AW463" s="14" t="s">
        <v>36</v>
      </c>
      <c r="AX463" s="14" t="s">
        <v>85</v>
      </c>
      <c r="AY463" s="155" t="s">
        <v>154</v>
      </c>
    </row>
    <row r="464" spans="2:65" s="1" customFormat="1" ht="16.5" customHeight="1">
      <c r="B464" s="31"/>
      <c r="C464" s="127" t="s">
        <v>172</v>
      </c>
      <c r="D464" s="127" t="s">
        <v>157</v>
      </c>
      <c r="E464" s="128" t="s">
        <v>685</v>
      </c>
      <c r="F464" s="129" t="s">
        <v>686</v>
      </c>
      <c r="G464" s="130" t="s">
        <v>88</v>
      </c>
      <c r="H464" s="131">
        <v>45.17</v>
      </c>
      <c r="I464" s="132"/>
      <c r="J464" s="133">
        <f>ROUND(I464*H464,2)</f>
        <v>0</v>
      </c>
      <c r="K464" s="129" t="s">
        <v>161</v>
      </c>
      <c r="L464" s="31"/>
      <c r="M464" s="134" t="s">
        <v>1</v>
      </c>
      <c r="N464" s="135" t="s">
        <v>45</v>
      </c>
      <c r="P464" s="136">
        <f>O464*H464</f>
        <v>0</v>
      </c>
      <c r="Q464" s="136">
        <v>0</v>
      </c>
      <c r="R464" s="136">
        <f>Q464*H464</f>
        <v>0</v>
      </c>
      <c r="S464" s="136">
        <v>3.5299999999999998E-2</v>
      </c>
      <c r="T464" s="137">
        <f>S464*H464</f>
        <v>1.5945009999999999</v>
      </c>
      <c r="AR464" s="138" t="s">
        <v>240</v>
      </c>
      <c r="AT464" s="138" t="s">
        <v>157</v>
      </c>
      <c r="AU464" s="138" t="s">
        <v>90</v>
      </c>
      <c r="AY464" s="16" t="s">
        <v>154</v>
      </c>
      <c r="BE464" s="139">
        <f>IF(N464="základní",J464,0)</f>
        <v>0</v>
      </c>
      <c r="BF464" s="139">
        <f>IF(N464="snížená",J464,0)</f>
        <v>0</v>
      </c>
      <c r="BG464" s="139">
        <f>IF(N464="zákl. přenesená",J464,0)</f>
        <v>0</v>
      </c>
      <c r="BH464" s="139">
        <f>IF(N464="sníž. přenesená",J464,0)</f>
        <v>0</v>
      </c>
      <c r="BI464" s="139">
        <f>IF(N464="nulová",J464,0)</f>
        <v>0</v>
      </c>
      <c r="BJ464" s="16" t="s">
        <v>85</v>
      </c>
      <c r="BK464" s="139">
        <f>ROUND(I464*H464,2)</f>
        <v>0</v>
      </c>
      <c r="BL464" s="16" t="s">
        <v>240</v>
      </c>
      <c r="BM464" s="138" t="s">
        <v>687</v>
      </c>
    </row>
    <row r="465" spans="2:65" s="12" customFormat="1" ht="11.25">
      <c r="B465" s="140"/>
      <c r="D465" s="141" t="s">
        <v>168</v>
      </c>
      <c r="E465" s="142" t="s">
        <v>1</v>
      </c>
      <c r="F465" s="143" t="s">
        <v>248</v>
      </c>
      <c r="H465" s="142" t="s">
        <v>1</v>
      </c>
      <c r="I465" s="144"/>
      <c r="L465" s="140"/>
      <c r="M465" s="145"/>
      <c r="T465" s="146"/>
      <c r="AT465" s="142" t="s">
        <v>168</v>
      </c>
      <c r="AU465" s="142" t="s">
        <v>90</v>
      </c>
      <c r="AV465" s="12" t="s">
        <v>85</v>
      </c>
      <c r="AW465" s="12" t="s">
        <v>36</v>
      </c>
      <c r="AX465" s="12" t="s">
        <v>80</v>
      </c>
      <c r="AY465" s="142" t="s">
        <v>154</v>
      </c>
    </row>
    <row r="466" spans="2:65" s="13" customFormat="1" ht="11.25">
      <c r="B466" s="147"/>
      <c r="D466" s="141" t="s">
        <v>168</v>
      </c>
      <c r="E466" s="148" t="s">
        <v>1</v>
      </c>
      <c r="F466" s="149" t="s">
        <v>249</v>
      </c>
      <c r="H466" s="150">
        <v>45.17</v>
      </c>
      <c r="I466" s="151"/>
      <c r="L466" s="147"/>
      <c r="M466" s="152"/>
      <c r="T466" s="153"/>
      <c r="AT466" s="148" t="s">
        <v>168</v>
      </c>
      <c r="AU466" s="148" t="s">
        <v>90</v>
      </c>
      <c r="AV466" s="13" t="s">
        <v>90</v>
      </c>
      <c r="AW466" s="13" t="s">
        <v>36</v>
      </c>
      <c r="AX466" s="13" t="s">
        <v>80</v>
      </c>
      <c r="AY466" s="148" t="s">
        <v>154</v>
      </c>
    </row>
    <row r="467" spans="2:65" s="14" customFormat="1" ht="11.25">
      <c r="B467" s="154"/>
      <c r="D467" s="141" t="s">
        <v>168</v>
      </c>
      <c r="E467" s="155" t="s">
        <v>1</v>
      </c>
      <c r="F467" s="156" t="s">
        <v>173</v>
      </c>
      <c r="H467" s="157">
        <v>45.17</v>
      </c>
      <c r="I467" s="158"/>
      <c r="L467" s="154"/>
      <c r="M467" s="159"/>
      <c r="T467" s="160"/>
      <c r="AT467" s="155" t="s">
        <v>168</v>
      </c>
      <c r="AU467" s="155" t="s">
        <v>90</v>
      </c>
      <c r="AV467" s="14" t="s">
        <v>162</v>
      </c>
      <c r="AW467" s="14" t="s">
        <v>36</v>
      </c>
      <c r="AX467" s="14" t="s">
        <v>85</v>
      </c>
      <c r="AY467" s="155" t="s">
        <v>154</v>
      </c>
    </row>
    <row r="468" spans="2:65" s="1" customFormat="1" ht="24.2" customHeight="1">
      <c r="B468" s="31"/>
      <c r="C468" s="127" t="s">
        <v>688</v>
      </c>
      <c r="D468" s="127" t="s">
        <v>157</v>
      </c>
      <c r="E468" s="128" t="s">
        <v>689</v>
      </c>
      <c r="F468" s="129" t="s">
        <v>690</v>
      </c>
      <c r="G468" s="130" t="s">
        <v>88</v>
      </c>
      <c r="H468" s="131">
        <v>693.84</v>
      </c>
      <c r="I468" s="132"/>
      <c r="J468" s="133">
        <f>ROUND(I468*H468,2)</f>
        <v>0</v>
      </c>
      <c r="K468" s="129" t="s">
        <v>161</v>
      </c>
      <c r="L468" s="31"/>
      <c r="M468" s="134" t="s">
        <v>1</v>
      </c>
      <c r="N468" s="135" t="s">
        <v>45</v>
      </c>
      <c r="P468" s="136">
        <f>O468*H468</f>
        <v>0</v>
      </c>
      <c r="Q468" s="136">
        <v>6.3E-3</v>
      </c>
      <c r="R468" s="136">
        <f>Q468*H468</f>
        <v>4.3711920000000006</v>
      </c>
      <c r="S468" s="136">
        <v>0</v>
      </c>
      <c r="T468" s="137">
        <f>S468*H468</f>
        <v>0</v>
      </c>
      <c r="AR468" s="138" t="s">
        <v>240</v>
      </c>
      <c r="AT468" s="138" t="s">
        <v>157</v>
      </c>
      <c r="AU468" s="138" t="s">
        <v>90</v>
      </c>
      <c r="AY468" s="16" t="s">
        <v>154</v>
      </c>
      <c r="BE468" s="139">
        <f>IF(N468="základní",J468,0)</f>
        <v>0</v>
      </c>
      <c r="BF468" s="139">
        <f>IF(N468="snížená",J468,0)</f>
        <v>0</v>
      </c>
      <c r="BG468" s="139">
        <f>IF(N468="zákl. přenesená",J468,0)</f>
        <v>0</v>
      </c>
      <c r="BH468" s="139">
        <f>IF(N468="sníž. přenesená",J468,0)</f>
        <v>0</v>
      </c>
      <c r="BI468" s="139">
        <f>IF(N468="nulová",J468,0)</f>
        <v>0</v>
      </c>
      <c r="BJ468" s="16" t="s">
        <v>85</v>
      </c>
      <c r="BK468" s="139">
        <f>ROUND(I468*H468,2)</f>
        <v>0</v>
      </c>
      <c r="BL468" s="16" t="s">
        <v>240</v>
      </c>
      <c r="BM468" s="138" t="s">
        <v>691</v>
      </c>
    </row>
    <row r="469" spans="2:65" s="13" customFormat="1" ht="11.25">
      <c r="B469" s="147"/>
      <c r="D469" s="141" t="s">
        <v>168</v>
      </c>
      <c r="E469" s="148" t="s">
        <v>1</v>
      </c>
      <c r="F469" s="149" t="s">
        <v>100</v>
      </c>
      <c r="H469" s="150">
        <v>693.84</v>
      </c>
      <c r="I469" s="151"/>
      <c r="L469" s="147"/>
      <c r="M469" s="152"/>
      <c r="T469" s="153"/>
      <c r="AT469" s="148" t="s">
        <v>168</v>
      </c>
      <c r="AU469" s="148" t="s">
        <v>90</v>
      </c>
      <c r="AV469" s="13" t="s">
        <v>90</v>
      </c>
      <c r="AW469" s="13" t="s">
        <v>36</v>
      </c>
      <c r="AX469" s="13" t="s">
        <v>80</v>
      </c>
      <c r="AY469" s="148" t="s">
        <v>154</v>
      </c>
    </row>
    <row r="470" spans="2:65" s="14" customFormat="1" ht="11.25">
      <c r="B470" s="154"/>
      <c r="D470" s="141" t="s">
        <v>168</v>
      </c>
      <c r="E470" s="155" t="s">
        <v>1</v>
      </c>
      <c r="F470" s="156" t="s">
        <v>173</v>
      </c>
      <c r="H470" s="157">
        <v>693.84</v>
      </c>
      <c r="I470" s="158"/>
      <c r="L470" s="154"/>
      <c r="M470" s="159"/>
      <c r="T470" s="160"/>
      <c r="AT470" s="155" t="s">
        <v>168</v>
      </c>
      <c r="AU470" s="155" t="s">
        <v>90</v>
      </c>
      <c r="AV470" s="14" t="s">
        <v>162</v>
      </c>
      <c r="AW470" s="14" t="s">
        <v>36</v>
      </c>
      <c r="AX470" s="14" t="s">
        <v>85</v>
      </c>
      <c r="AY470" s="155" t="s">
        <v>154</v>
      </c>
    </row>
    <row r="471" spans="2:65" s="1" customFormat="1" ht="37.9" customHeight="1">
      <c r="B471" s="31"/>
      <c r="C471" s="161" t="s">
        <v>692</v>
      </c>
      <c r="D471" s="161" t="s">
        <v>232</v>
      </c>
      <c r="E471" s="162" t="s">
        <v>693</v>
      </c>
      <c r="F471" s="163" t="s">
        <v>694</v>
      </c>
      <c r="G471" s="164" t="s">
        <v>88</v>
      </c>
      <c r="H471" s="165">
        <v>867.08199999999999</v>
      </c>
      <c r="I471" s="166"/>
      <c r="J471" s="167">
        <f>ROUND(I471*H471,2)</f>
        <v>0</v>
      </c>
      <c r="K471" s="163" t="s">
        <v>1</v>
      </c>
      <c r="L471" s="168"/>
      <c r="M471" s="169" t="s">
        <v>1</v>
      </c>
      <c r="N471" s="170" t="s">
        <v>45</v>
      </c>
      <c r="P471" s="136">
        <f>O471*H471</f>
        <v>0</v>
      </c>
      <c r="Q471" s="136">
        <v>1.7999999999999999E-2</v>
      </c>
      <c r="R471" s="136">
        <f>Q471*H471</f>
        <v>15.607475999999998</v>
      </c>
      <c r="S471" s="136">
        <v>0</v>
      </c>
      <c r="T471" s="137">
        <f>S471*H471</f>
        <v>0</v>
      </c>
      <c r="AR471" s="138" t="s">
        <v>332</v>
      </c>
      <c r="AT471" s="138" t="s">
        <v>232</v>
      </c>
      <c r="AU471" s="138" t="s">
        <v>90</v>
      </c>
      <c r="AY471" s="16" t="s">
        <v>154</v>
      </c>
      <c r="BE471" s="139">
        <f>IF(N471="základní",J471,0)</f>
        <v>0</v>
      </c>
      <c r="BF471" s="139">
        <f>IF(N471="snížená",J471,0)</f>
        <v>0</v>
      </c>
      <c r="BG471" s="139">
        <f>IF(N471="zákl. přenesená",J471,0)</f>
        <v>0</v>
      </c>
      <c r="BH471" s="139">
        <f>IF(N471="sníž. přenesená",J471,0)</f>
        <v>0</v>
      </c>
      <c r="BI471" s="139">
        <f>IF(N471="nulová",J471,0)</f>
        <v>0</v>
      </c>
      <c r="BJ471" s="16" t="s">
        <v>85</v>
      </c>
      <c r="BK471" s="139">
        <f>ROUND(I471*H471,2)</f>
        <v>0</v>
      </c>
      <c r="BL471" s="16" t="s">
        <v>240</v>
      </c>
      <c r="BM471" s="138" t="s">
        <v>695</v>
      </c>
    </row>
    <row r="472" spans="2:65" s="13" customFormat="1" ht="11.25">
      <c r="B472" s="147"/>
      <c r="D472" s="141" t="s">
        <v>168</v>
      </c>
      <c r="E472" s="148" t="s">
        <v>1</v>
      </c>
      <c r="F472" s="149" t="s">
        <v>100</v>
      </c>
      <c r="H472" s="150">
        <v>693.84</v>
      </c>
      <c r="I472" s="151"/>
      <c r="L472" s="147"/>
      <c r="M472" s="152"/>
      <c r="T472" s="153"/>
      <c r="AT472" s="148" t="s">
        <v>168</v>
      </c>
      <c r="AU472" s="148" t="s">
        <v>90</v>
      </c>
      <c r="AV472" s="13" t="s">
        <v>90</v>
      </c>
      <c r="AW472" s="13" t="s">
        <v>36</v>
      </c>
      <c r="AX472" s="13" t="s">
        <v>80</v>
      </c>
      <c r="AY472" s="148" t="s">
        <v>154</v>
      </c>
    </row>
    <row r="473" spans="2:65" s="13" customFormat="1" ht="11.25">
      <c r="B473" s="147"/>
      <c r="D473" s="141" t="s">
        <v>168</v>
      </c>
      <c r="E473" s="148" t="s">
        <v>1</v>
      </c>
      <c r="F473" s="149" t="s">
        <v>696</v>
      </c>
      <c r="H473" s="150">
        <v>94.415999999999997</v>
      </c>
      <c r="I473" s="151"/>
      <c r="L473" s="147"/>
      <c r="M473" s="152"/>
      <c r="T473" s="153"/>
      <c r="AT473" s="148" t="s">
        <v>168</v>
      </c>
      <c r="AU473" s="148" t="s">
        <v>90</v>
      </c>
      <c r="AV473" s="13" t="s">
        <v>90</v>
      </c>
      <c r="AW473" s="13" t="s">
        <v>36</v>
      </c>
      <c r="AX473" s="13" t="s">
        <v>80</v>
      </c>
      <c r="AY473" s="148" t="s">
        <v>154</v>
      </c>
    </row>
    <row r="474" spans="2:65" s="14" customFormat="1" ht="11.25">
      <c r="B474" s="154"/>
      <c r="D474" s="141" t="s">
        <v>168</v>
      </c>
      <c r="E474" s="155" t="s">
        <v>1</v>
      </c>
      <c r="F474" s="156" t="s">
        <v>173</v>
      </c>
      <c r="H474" s="157">
        <v>788.25599999999997</v>
      </c>
      <c r="I474" s="158"/>
      <c r="L474" s="154"/>
      <c r="M474" s="159"/>
      <c r="T474" s="160"/>
      <c r="AT474" s="155" t="s">
        <v>168</v>
      </c>
      <c r="AU474" s="155" t="s">
        <v>90</v>
      </c>
      <c r="AV474" s="14" t="s">
        <v>162</v>
      </c>
      <c r="AW474" s="14" t="s">
        <v>36</v>
      </c>
      <c r="AX474" s="14" t="s">
        <v>85</v>
      </c>
      <c r="AY474" s="155" t="s">
        <v>154</v>
      </c>
    </row>
    <row r="475" spans="2:65" s="13" customFormat="1" ht="11.25">
      <c r="B475" s="147"/>
      <c r="D475" s="141" t="s">
        <v>168</v>
      </c>
      <c r="F475" s="149" t="s">
        <v>697</v>
      </c>
      <c r="H475" s="150">
        <v>867.08199999999999</v>
      </c>
      <c r="I475" s="151"/>
      <c r="L475" s="147"/>
      <c r="M475" s="152"/>
      <c r="T475" s="153"/>
      <c r="AT475" s="148" t="s">
        <v>168</v>
      </c>
      <c r="AU475" s="148" t="s">
        <v>90</v>
      </c>
      <c r="AV475" s="13" t="s">
        <v>90</v>
      </c>
      <c r="AW475" s="13" t="s">
        <v>4</v>
      </c>
      <c r="AX475" s="13" t="s">
        <v>85</v>
      </c>
      <c r="AY475" s="148" t="s">
        <v>154</v>
      </c>
    </row>
    <row r="476" spans="2:65" s="1" customFormat="1" ht="24.2" customHeight="1">
      <c r="B476" s="31"/>
      <c r="C476" s="127" t="s">
        <v>698</v>
      </c>
      <c r="D476" s="127" t="s">
        <v>157</v>
      </c>
      <c r="E476" s="128" t="s">
        <v>699</v>
      </c>
      <c r="F476" s="129" t="s">
        <v>700</v>
      </c>
      <c r="G476" s="130" t="s">
        <v>88</v>
      </c>
      <c r="H476" s="131">
        <v>254.81</v>
      </c>
      <c r="I476" s="132"/>
      <c r="J476" s="133">
        <f>ROUND(I476*H476,2)</f>
        <v>0</v>
      </c>
      <c r="K476" s="129" t="s">
        <v>161</v>
      </c>
      <c r="L476" s="31"/>
      <c r="M476" s="134" t="s">
        <v>1</v>
      </c>
      <c r="N476" s="135" t="s">
        <v>45</v>
      </c>
      <c r="P476" s="136">
        <f>O476*H476</f>
        <v>0</v>
      </c>
      <c r="Q476" s="136">
        <v>1.5E-3</v>
      </c>
      <c r="R476" s="136">
        <f>Q476*H476</f>
        <v>0.38221500000000003</v>
      </c>
      <c r="S476" s="136">
        <v>0</v>
      </c>
      <c r="T476" s="137">
        <f>S476*H476</f>
        <v>0</v>
      </c>
      <c r="AR476" s="138" t="s">
        <v>240</v>
      </c>
      <c r="AT476" s="138" t="s">
        <v>157</v>
      </c>
      <c r="AU476" s="138" t="s">
        <v>90</v>
      </c>
      <c r="AY476" s="16" t="s">
        <v>154</v>
      </c>
      <c r="BE476" s="139">
        <f>IF(N476="základní",J476,0)</f>
        <v>0</v>
      </c>
      <c r="BF476" s="139">
        <f>IF(N476="snížená",J476,0)</f>
        <v>0</v>
      </c>
      <c r="BG476" s="139">
        <f>IF(N476="zákl. přenesená",J476,0)</f>
        <v>0</v>
      </c>
      <c r="BH476" s="139">
        <f>IF(N476="sníž. přenesená",J476,0)</f>
        <v>0</v>
      </c>
      <c r="BI476" s="139">
        <f>IF(N476="nulová",J476,0)</f>
        <v>0</v>
      </c>
      <c r="BJ476" s="16" t="s">
        <v>85</v>
      </c>
      <c r="BK476" s="139">
        <f>ROUND(I476*H476,2)</f>
        <v>0</v>
      </c>
      <c r="BL476" s="16" t="s">
        <v>240</v>
      </c>
      <c r="BM476" s="138" t="s">
        <v>701</v>
      </c>
    </row>
    <row r="477" spans="2:65" s="12" customFormat="1" ht="11.25">
      <c r="B477" s="140"/>
      <c r="D477" s="141" t="s">
        <v>168</v>
      </c>
      <c r="E477" s="142" t="s">
        <v>1</v>
      </c>
      <c r="F477" s="143" t="s">
        <v>248</v>
      </c>
      <c r="H477" s="142" t="s">
        <v>1</v>
      </c>
      <c r="I477" s="144"/>
      <c r="L477" s="140"/>
      <c r="M477" s="145"/>
      <c r="T477" s="146"/>
      <c r="AT477" s="142" t="s">
        <v>168</v>
      </c>
      <c r="AU477" s="142" t="s">
        <v>90</v>
      </c>
      <c r="AV477" s="12" t="s">
        <v>85</v>
      </c>
      <c r="AW477" s="12" t="s">
        <v>36</v>
      </c>
      <c r="AX477" s="12" t="s">
        <v>80</v>
      </c>
      <c r="AY477" s="142" t="s">
        <v>154</v>
      </c>
    </row>
    <row r="478" spans="2:65" s="13" customFormat="1" ht="11.25">
      <c r="B478" s="147"/>
      <c r="D478" s="141" t="s">
        <v>168</v>
      </c>
      <c r="E478" s="148" t="s">
        <v>1</v>
      </c>
      <c r="F478" s="149" t="s">
        <v>702</v>
      </c>
      <c r="H478" s="150">
        <v>4.3099999999999996</v>
      </c>
      <c r="I478" s="151"/>
      <c r="L478" s="147"/>
      <c r="M478" s="152"/>
      <c r="T478" s="153"/>
      <c r="AT478" s="148" t="s">
        <v>168</v>
      </c>
      <c r="AU478" s="148" t="s">
        <v>90</v>
      </c>
      <c r="AV478" s="13" t="s">
        <v>90</v>
      </c>
      <c r="AW478" s="13" t="s">
        <v>36</v>
      </c>
      <c r="AX478" s="13" t="s">
        <v>80</v>
      </c>
      <c r="AY478" s="148" t="s">
        <v>154</v>
      </c>
    </row>
    <row r="479" spans="2:65" s="12" customFormat="1" ht="11.25">
      <c r="B479" s="140"/>
      <c r="D479" s="141" t="s">
        <v>168</v>
      </c>
      <c r="E479" s="142" t="s">
        <v>1</v>
      </c>
      <c r="F479" s="143" t="s">
        <v>177</v>
      </c>
      <c r="H479" s="142" t="s">
        <v>1</v>
      </c>
      <c r="I479" s="144"/>
      <c r="L479" s="140"/>
      <c r="M479" s="145"/>
      <c r="T479" s="146"/>
      <c r="AT479" s="142" t="s">
        <v>168</v>
      </c>
      <c r="AU479" s="142" t="s">
        <v>90</v>
      </c>
      <c r="AV479" s="12" t="s">
        <v>85</v>
      </c>
      <c r="AW479" s="12" t="s">
        <v>36</v>
      </c>
      <c r="AX479" s="12" t="s">
        <v>80</v>
      </c>
      <c r="AY479" s="142" t="s">
        <v>154</v>
      </c>
    </row>
    <row r="480" spans="2:65" s="13" customFormat="1" ht="11.25">
      <c r="B480" s="147"/>
      <c r="D480" s="141" t="s">
        <v>168</v>
      </c>
      <c r="E480" s="148" t="s">
        <v>1</v>
      </c>
      <c r="F480" s="149" t="s">
        <v>703</v>
      </c>
      <c r="H480" s="150">
        <v>23.91</v>
      </c>
      <c r="I480" s="151"/>
      <c r="L480" s="147"/>
      <c r="M480" s="152"/>
      <c r="T480" s="153"/>
      <c r="AT480" s="148" t="s">
        <v>168</v>
      </c>
      <c r="AU480" s="148" t="s">
        <v>90</v>
      </c>
      <c r="AV480" s="13" t="s">
        <v>90</v>
      </c>
      <c r="AW480" s="13" t="s">
        <v>36</v>
      </c>
      <c r="AX480" s="13" t="s">
        <v>80</v>
      </c>
      <c r="AY480" s="148" t="s">
        <v>154</v>
      </c>
    </row>
    <row r="481" spans="2:65" s="12" customFormat="1" ht="11.25">
      <c r="B481" s="140"/>
      <c r="D481" s="141" t="s">
        <v>168</v>
      </c>
      <c r="E481" s="142" t="s">
        <v>1</v>
      </c>
      <c r="F481" s="143" t="s">
        <v>179</v>
      </c>
      <c r="H481" s="142" t="s">
        <v>1</v>
      </c>
      <c r="I481" s="144"/>
      <c r="L481" s="140"/>
      <c r="M481" s="145"/>
      <c r="T481" s="146"/>
      <c r="AT481" s="142" t="s">
        <v>168</v>
      </c>
      <c r="AU481" s="142" t="s">
        <v>90</v>
      </c>
      <c r="AV481" s="12" t="s">
        <v>85</v>
      </c>
      <c r="AW481" s="12" t="s">
        <v>36</v>
      </c>
      <c r="AX481" s="12" t="s">
        <v>80</v>
      </c>
      <c r="AY481" s="142" t="s">
        <v>154</v>
      </c>
    </row>
    <row r="482" spans="2:65" s="13" customFormat="1" ht="11.25">
      <c r="B482" s="147"/>
      <c r="D482" s="141" t="s">
        <v>168</v>
      </c>
      <c r="E482" s="148" t="s">
        <v>1</v>
      </c>
      <c r="F482" s="149" t="s">
        <v>704</v>
      </c>
      <c r="H482" s="150">
        <v>226.59</v>
      </c>
      <c r="I482" s="151"/>
      <c r="L482" s="147"/>
      <c r="M482" s="152"/>
      <c r="T482" s="153"/>
      <c r="AT482" s="148" t="s">
        <v>168</v>
      </c>
      <c r="AU482" s="148" t="s">
        <v>90</v>
      </c>
      <c r="AV482" s="13" t="s">
        <v>90</v>
      </c>
      <c r="AW482" s="13" t="s">
        <v>36</v>
      </c>
      <c r="AX482" s="13" t="s">
        <v>80</v>
      </c>
      <c r="AY482" s="148" t="s">
        <v>154</v>
      </c>
    </row>
    <row r="483" spans="2:65" s="14" customFormat="1" ht="11.25">
      <c r="B483" s="154"/>
      <c r="D483" s="141" t="s">
        <v>168</v>
      </c>
      <c r="E483" s="155" t="s">
        <v>1</v>
      </c>
      <c r="F483" s="156" t="s">
        <v>173</v>
      </c>
      <c r="H483" s="157">
        <v>254.81</v>
      </c>
      <c r="I483" s="158"/>
      <c r="L483" s="154"/>
      <c r="M483" s="159"/>
      <c r="T483" s="160"/>
      <c r="AT483" s="155" t="s">
        <v>168</v>
      </c>
      <c r="AU483" s="155" t="s">
        <v>90</v>
      </c>
      <c r="AV483" s="14" t="s">
        <v>162</v>
      </c>
      <c r="AW483" s="14" t="s">
        <v>36</v>
      </c>
      <c r="AX483" s="14" t="s">
        <v>85</v>
      </c>
      <c r="AY483" s="155" t="s">
        <v>154</v>
      </c>
    </row>
    <row r="484" spans="2:65" s="1" customFormat="1" ht="16.5" customHeight="1">
      <c r="B484" s="31"/>
      <c r="C484" s="127" t="s">
        <v>705</v>
      </c>
      <c r="D484" s="127" t="s">
        <v>157</v>
      </c>
      <c r="E484" s="128" t="s">
        <v>706</v>
      </c>
      <c r="F484" s="129" t="s">
        <v>707</v>
      </c>
      <c r="G484" s="130" t="s">
        <v>106</v>
      </c>
      <c r="H484" s="131">
        <v>1673.3</v>
      </c>
      <c r="I484" s="132"/>
      <c r="J484" s="133">
        <f>ROUND(I484*H484,2)</f>
        <v>0</v>
      </c>
      <c r="K484" s="129" t="s">
        <v>161</v>
      </c>
      <c r="L484" s="31"/>
      <c r="M484" s="134" t="s">
        <v>1</v>
      </c>
      <c r="N484" s="135" t="s">
        <v>45</v>
      </c>
      <c r="P484" s="136">
        <f>O484*H484</f>
        <v>0</v>
      </c>
      <c r="Q484" s="136">
        <v>3.0000000000000001E-5</v>
      </c>
      <c r="R484" s="136">
        <f>Q484*H484</f>
        <v>5.0199000000000001E-2</v>
      </c>
      <c r="S484" s="136">
        <v>0</v>
      </c>
      <c r="T484" s="137">
        <f>S484*H484</f>
        <v>0</v>
      </c>
      <c r="AR484" s="138" t="s">
        <v>240</v>
      </c>
      <c r="AT484" s="138" t="s">
        <v>157</v>
      </c>
      <c r="AU484" s="138" t="s">
        <v>90</v>
      </c>
      <c r="AY484" s="16" t="s">
        <v>154</v>
      </c>
      <c r="BE484" s="139">
        <f>IF(N484="základní",J484,0)</f>
        <v>0</v>
      </c>
      <c r="BF484" s="139">
        <f>IF(N484="snížená",J484,0)</f>
        <v>0</v>
      </c>
      <c r="BG484" s="139">
        <f>IF(N484="zákl. přenesená",J484,0)</f>
        <v>0</v>
      </c>
      <c r="BH484" s="139">
        <f>IF(N484="sníž. přenesená",J484,0)</f>
        <v>0</v>
      </c>
      <c r="BI484" s="139">
        <f>IF(N484="nulová",J484,0)</f>
        <v>0</v>
      </c>
      <c r="BJ484" s="16" t="s">
        <v>85</v>
      </c>
      <c r="BK484" s="139">
        <f>ROUND(I484*H484,2)</f>
        <v>0</v>
      </c>
      <c r="BL484" s="16" t="s">
        <v>240</v>
      </c>
      <c r="BM484" s="138" t="s">
        <v>708</v>
      </c>
    </row>
    <row r="485" spans="2:65" s="12" customFormat="1" ht="11.25">
      <c r="B485" s="140"/>
      <c r="D485" s="141" t="s">
        <v>168</v>
      </c>
      <c r="E485" s="142" t="s">
        <v>1</v>
      </c>
      <c r="F485" s="143" t="s">
        <v>248</v>
      </c>
      <c r="H485" s="142" t="s">
        <v>1</v>
      </c>
      <c r="I485" s="144"/>
      <c r="L485" s="140"/>
      <c r="M485" s="145"/>
      <c r="T485" s="146"/>
      <c r="AT485" s="142" t="s">
        <v>168</v>
      </c>
      <c r="AU485" s="142" t="s">
        <v>90</v>
      </c>
      <c r="AV485" s="12" t="s">
        <v>85</v>
      </c>
      <c r="AW485" s="12" t="s">
        <v>36</v>
      </c>
      <c r="AX485" s="12" t="s">
        <v>80</v>
      </c>
      <c r="AY485" s="142" t="s">
        <v>154</v>
      </c>
    </row>
    <row r="486" spans="2:65" s="13" customFormat="1" ht="11.25">
      <c r="B486" s="147"/>
      <c r="D486" s="141" t="s">
        <v>168</v>
      </c>
      <c r="E486" s="148" t="s">
        <v>1</v>
      </c>
      <c r="F486" s="149" t="s">
        <v>709</v>
      </c>
      <c r="H486" s="150">
        <v>84.6</v>
      </c>
      <c r="I486" s="151"/>
      <c r="L486" s="147"/>
      <c r="M486" s="152"/>
      <c r="T486" s="153"/>
      <c r="AT486" s="148" t="s">
        <v>168</v>
      </c>
      <c r="AU486" s="148" t="s">
        <v>90</v>
      </c>
      <c r="AV486" s="13" t="s">
        <v>90</v>
      </c>
      <c r="AW486" s="13" t="s">
        <v>36</v>
      </c>
      <c r="AX486" s="13" t="s">
        <v>80</v>
      </c>
      <c r="AY486" s="148" t="s">
        <v>154</v>
      </c>
    </row>
    <row r="487" spans="2:65" s="12" customFormat="1" ht="11.25">
      <c r="B487" s="140"/>
      <c r="D487" s="141" t="s">
        <v>168</v>
      </c>
      <c r="E487" s="142" t="s">
        <v>1</v>
      </c>
      <c r="F487" s="143" t="s">
        <v>177</v>
      </c>
      <c r="H487" s="142" t="s">
        <v>1</v>
      </c>
      <c r="I487" s="144"/>
      <c r="L487" s="140"/>
      <c r="M487" s="145"/>
      <c r="T487" s="146"/>
      <c r="AT487" s="142" t="s">
        <v>168</v>
      </c>
      <c r="AU487" s="142" t="s">
        <v>90</v>
      </c>
      <c r="AV487" s="12" t="s">
        <v>85</v>
      </c>
      <c r="AW487" s="12" t="s">
        <v>36</v>
      </c>
      <c r="AX487" s="12" t="s">
        <v>80</v>
      </c>
      <c r="AY487" s="142" t="s">
        <v>154</v>
      </c>
    </row>
    <row r="488" spans="2:65" s="13" customFormat="1" ht="11.25">
      <c r="B488" s="147"/>
      <c r="D488" s="141" t="s">
        <v>168</v>
      </c>
      <c r="E488" s="148" t="s">
        <v>1</v>
      </c>
      <c r="F488" s="149" t="s">
        <v>710</v>
      </c>
      <c r="H488" s="150">
        <v>211.8</v>
      </c>
      <c r="I488" s="151"/>
      <c r="L488" s="147"/>
      <c r="M488" s="152"/>
      <c r="T488" s="153"/>
      <c r="AT488" s="148" t="s">
        <v>168</v>
      </c>
      <c r="AU488" s="148" t="s">
        <v>90</v>
      </c>
      <c r="AV488" s="13" t="s">
        <v>90</v>
      </c>
      <c r="AW488" s="13" t="s">
        <v>36</v>
      </c>
      <c r="AX488" s="13" t="s">
        <v>80</v>
      </c>
      <c r="AY488" s="148" t="s">
        <v>154</v>
      </c>
    </row>
    <row r="489" spans="2:65" s="12" customFormat="1" ht="11.25">
      <c r="B489" s="140"/>
      <c r="D489" s="141" t="s">
        <v>168</v>
      </c>
      <c r="E489" s="142" t="s">
        <v>1</v>
      </c>
      <c r="F489" s="143" t="s">
        <v>179</v>
      </c>
      <c r="H489" s="142" t="s">
        <v>1</v>
      </c>
      <c r="I489" s="144"/>
      <c r="L489" s="140"/>
      <c r="M489" s="145"/>
      <c r="T489" s="146"/>
      <c r="AT489" s="142" t="s">
        <v>168</v>
      </c>
      <c r="AU489" s="142" t="s">
        <v>90</v>
      </c>
      <c r="AV489" s="12" t="s">
        <v>85</v>
      </c>
      <c r="AW489" s="12" t="s">
        <v>36</v>
      </c>
      <c r="AX489" s="12" t="s">
        <v>80</v>
      </c>
      <c r="AY489" s="142" t="s">
        <v>154</v>
      </c>
    </row>
    <row r="490" spans="2:65" s="13" customFormat="1" ht="11.25">
      <c r="B490" s="147"/>
      <c r="D490" s="141" t="s">
        <v>168</v>
      </c>
      <c r="E490" s="148" t="s">
        <v>1</v>
      </c>
      <c r="F490" s="149" t="s">
        <v>711</v>
      </c>
      <c r="H490" s="150">
        <v>1376.9</v>
      </c>
      <c r="I490" s="151"/>
      <c r="L490" s="147"/>
      <c r="M490" s="152"/>
      <c r="T490" s="153"/>
      <c r="AT490" s="148" t="s">
        <v>168</v>
      </c>
      <c r="AU490" s="148" t="s">
        <v>90</v>
      </c>
      <c r="AV490" s="13" t="s">
        <v>90</v>
      </c>
      <c r="AW490" s="13" t="s">
        <v>36</v>
      </c>
      <c r="AX490" s="13" t="s">
        <v>80</v>
      </c>
      <c r="AY490" s="148" t="s">
        <v>154</v>
      </c>
    </row>
    <row r="491" spans="2:65" s="14" customFormat="1" ht="11.25">
      <c r="B491" s="154"/>
      <c r="D491" s="141" t="s">
        <v>168</v>
      </c>
      <c r="E491" s="155" t="s">
        <v>1</v>
      </c>
      <c r="F491" s="156" t="s">
        <v>173</v>
      </c>
      <c r="H491" s="157">
        <v>1673.3</v>
      </c>
      <c r="I491" s="158"/>
      <c r="L491" s="154"/>
      <c r="M491" s="159"/>
      <c r="T491" s="160"/>
      <c r="AT491" s="155" t="s">
        <v>168</v>
      </c>
      <c r="AU491" s="155" t="s">
        <v>90</v>
      </c>
      <c r="AV491" s="14" t="s">
        <v>162</v>
      </c>
      <c r="AW491" s="14" t="s">
        <v>36</v>
      </c>
      <c r="AX491" s="14" t="s">
        <v>85</v>
      </c>
      <c r="AY491" s="155" t="s">
        <v>154</v>
      </c>
    </row>
    <row r="492" spans="2:65" s="1" customFormat="1" ht="21.75" customHeight="1">
      <c r="B492" s="31"/>
      <c r="C492" s="127" t="s">
        <v>712</v>
      </c>
      <c r="D492" s="127" t="s">
        <v>157</v>
      </c>
      <c r="E492" s="128" t="s">
        <v>713</v>
      </c>
      <c r="F492" s="129" t="s">
        <v>714</v>
      </c>
      <c r="G492" s="130" t="s">
        <v>106</v>
      </c>
      <c r="H492" s="131">
        <v>786.8</v>
      </c>
      <c r="I492" s="132"/>
      <c r="J492" s="133">
        <f>ROUND(I492*H492,2)</f>
        <v>0</v>
      </c>
      <c r="K492" s="129" t="s">
        <v>161</v>
      </c>
      <c r="L492" s="31"/>
      <c r="M492" s="134" t="s">
        <v>1</v>
      </c>
      <c r="N492" s="135" t="s">
        <v>45</v>
      </c>
      <c r="P492" s="136">
        <f>O492*H492</f>
        <v>0</v>
      </c>
      <c r="Q492" s="136">
        <v>0</v>
      </c>
      <c r="R492" s="136">
        <f>Q492*H492</f>
        <v>0</v>
      </c>
      <c r="S492" s="136">
        <v>0</v>
      </c>
      <c r="T492" s="137">
        <f>S492*H492</f>
        <v>0</v>
      </c>
      <c r="AR492" s="138" t="s">
        <v>240</v>
      </c>
      <c r="AT492" s="138" t="s">
        <v>157</v>
      </c>
      <c r="AU492" s="138" t="s">
        <v>90</v>
      </c>
      <c r="AY492" s="16" t="s">
        <v>154</v>
      </c>
      <c r="BE492" s="139">
        <f>IF(N492="základní",J492,0)</f>
        <v>0</v>
      </c>
      <c r="BF492" s="139">
        <f>IF(N492="snížená",J492,0)</f>
        <v>0</v>
      </c>
      <c r="BG492" s="139">
        <f>IF(N492="zákl. přenesená",J492,0)</f>
        <v>0</v>
      </c>
      <c r="BH492" s="139">
        <f>IF(N492="sníž. přenesená",J492,0)</f>
        <v>0</v>
      </c>
      <c r="BI492" s="139">
        <f>IF(N492="nulová",J492,0)</f>
        <v>0</v>
      </c>
      <c r="BJ492" s="16" t="s">
        <v>85</v>
      </c>
      <c r="BK492" s="139">
        <f>ROUND(I492*H492,2)</f>
        <v>0</v>
      </c>
      <c r="BL492" s="16" t="s">
        <v>240</v>
      </c>
      <c r="BM492" s="138" t="s">
        <v>715</v>
      </c>
    </row>
    <row r="493" spans="2:65" s="13" customFormat="1" ht="11.25">
      <c r="B493" s="147"/>
      <c r="D493" s="141" t="s">
        <v>168</v>
      </c>
      <c r="E493" s="148" t="s">
        <v>1</v>
      </c>
      <c r="F493" s="149" t="s">
        <v>104</v>
      </c>
      <c r="H493" s="150">
        <v>786.8</v>
      </c>
      <c r="I493" s="151"/>
      <c r="L493" s="147"/>
      <c r="M493" s="152"/>
      <c r="T493" s="153"/>
      <c r="AT493" s="148" t="s">
        <v>168</v>
      </c>
      <c r="AU493" s="148" t="s">
        <v>90</v>
      </c>
      <c r="AV493" s="13" t="s">
        <v>90</v>
      </c>
      <c r="AW493" s="13" t="s">
        <v>36</v>
      </c>
      <c r="AX493" s="13" t="s">
        <v>80</v>
      </c>
      <c r="AY493" s="148" t="s">
        <v>154</v>
      </c>
    </row>
    <row r="494" spans="2:65" s="14" customFormat="1" ht="11.25">
      <c r="B494" s="154"/>
      <c r="D494" s="141" t="s">
        <v>168</v>
      </c>
      <c r="E494" s="155" t="s">
        <v>1</v>
      </c>
      <c r="F494" s="156" t="s">
        <v>173</v>
      </c>
      <c r="H494" s="157">
        <v>786.8</v>
      </c>
      <c r="I494" s="158"/>
      <c r="L494" s="154"/>
      <c r="M494" s="159"/>
      <c r="T494" s="160"/>
      <c r="AT494" s="155" t="s">
        <v>168</v>
      </c>
      <c r="AU494" s="155" t="s">
        <v>90</v>
      </c>
      <c r="AV494" s="14" t="s">
        <v>162</v>
      </c>
      <c r="AW494" s="14" t="s">
        <v>36</v>
      </c>
      <c r="AX494" s="14" t="s">
        <v>85</v>
      </c>
      <c r="AY494" s="155" t="s">
        <v>154</v>
      </c>
    </row>
    <row r="495" spans="2:65" s="1" customFormat="1" ht="16.5" customHeight="1">
      <c r="B495" s="31"/>
      <c r="C495" s="127" t="s">
        <v>716</v>
      </c>
      <c r="D495" s="127" t="s">
        <v>157</v>
      </c>
      <c r="E495" s="128" t="s">
        <v>717</v>
      </c>
      <c r="F495" s="129" t="s">
        <v>718</v>
      </c>
      <c r="G495" s="130" t="s">
        <v>166</v>
      </c>
      <c r="H495" s="131">
        <v>220</v>
      </c>
      <c r="I495" s="132"/>
      <c r="J495" s="133">
        <f>ROUND(I495*H495,2)</f>
        <v>0</v>
      </c>
      <c r="K495" s="129" t="s">
        <v>161</v>
      </c>
      <c r="L495" s="31"/>
      <c r="M495" s="134" t="s">
        <v>1</v>
      </c>
      <c r="N495" s="135" t="s">
        <v>45</v>
      </c>
      <c r="P495" s="136">
        <f>O495*H495</f>
        <v>0</v>
      </c>
      <c r="Q495" s="136">
        <v>2.1000000000000001E-4</v>
      </c>
      <c r="R495" s="136">
        <f>Q495*H495</f>
        <v>4.6200000000000005E-2</v>
      </c>
      <c r="S495" s="136">
        <v>0</v>
      </c>
      <c r="T495" s="137">
        <f>S495*H495</f>
        <v>0</v>
      </c>
      <c r="AR495" s="138" t="s">
        <v>240</v>
      </c>
      <c r="AT495" s="138" t="s">
        <v>157</v>
      </c>
      <c r="AU495" s="138" t="s">
        <v>90</v>
      </c>
      <c r="AY495" s="16" t="s">
        <v>154</v>
      </c>
      <c r="BE495" s="139">
        <f>IF(N495="základní",J495,0)</f>
        <v>0</v>
      </c>
      <c r="BF495" s="139">
        <f>IF(N495="snížená",J495,0)</f>
        <v>0</v>
      </c>
      <c r="BG495" s="139">
        <f>IF(N495="zákl. přenesená",J495,0)</f>
        <v>0</v>
      </c>
      <c r="BH495" s="139">
        <f>IF(N495="sníž. přenesená",J495,0)</f>
        <v>0</v>
      </c>
      <c r="BI495" s="139">
        <f>IF(N495="nulová",J495,0)</f>
        <v>0</v>
      </c>
      <c r="BJ495" s="16" t="s">
        <v>85</v>
      </c>
      <c r="BK495" s="139">
        <f>ROUND(I495*H495,2)</f>
        <v>0</v>
      </c>
      <c r="BL495" s="16" t="s">
        <v>240</v>
      </c>
      <c r="BM495" s="138" t="s">
        <v>719</v>
      </c>
    </row>
    <row r="496" spans="2:65" s="12" customFormat="1" ht="11.25">
      <c r="B496" s="140"/>
      <c r="D496" s="141" t="s">
        <v>168</v>
      </c>
      <c r="E496" s="142" t="s">
        <v>1</v>
      </c>
      <c r="F496" s="143" t="s">
        <v>248</v>
      </c>
      <c r="H496" s="142" t="s">
        <v>1</v>
      </c>
      <c r="I496" s="144"/>
      <c r="L496" s="140"/>
      <c r="M496" s="145"/>
      <c r="T496" s="146"/>
      <c r="AT496" s="142" t="s">
        <v>168</v>
      </c>
      <c r="AU496" s="142" t="s">
        <v>90</v>
      </c>
      <c r="AV496" s="12" t="s">
        <v>85</v>
      </c>
      <c r="AW496" s="12" t="s">
        <v>36</v>
      </c>
      <c r="AX496" s="12" t="s">
        <v>80</v>
      </c>
      <c r="AY496" s="142" t="s">
        <v>154</v>
      </c>
    </row>
    <row r="497" spans="2:65" s="13" customFormat="1" ht="11.25">
      <c r="B497" s="147"/>
      <c r="D497" s="141" t="s">
        <v>168</v>
      </c>
      <c r="E497" s="148" t="s">
        <v>1</v>
      </c>
      <c r="F497" s="149" t="s">
        <v>162</v>
      </c>
      <c r="H497" s="150">
        <v>4</v>
      </c>
      <c r="I497" s="151"/>
      <c r="L497" s="147"/>
      <c r="M497" s="152"/>
      <c r="T497" s="153"/>
      <c r="AT497" s="148" t="s">
        <v>168</v>
      </c>
      <c r="AU497" s="148" t="s">
        <v>90</v>
      </c>
      <c r="AV497" s="13" t="s">
        <v>90</v>
      </c>
      <c r="AW497" s="13" t="s">
        <v>36</v>
      </c>
      <c r="AX497" s="13" t="s">
        <v>80</v>
      </c>
      <c r="AY497" s="148" t="s">
        <v>154</v>
      </c>
    </row>
    <row r="498" spans="2:65" s="12" customFormat="1" ht="11.25">
      <c r="B498" s="140"/>
      <c r="D498" s="141" t="s">
        <v>168</v>
      </c>
      <c r="E498" s="142" t="s">
        <v>1</v>
      </c>
      <c r="F498" s="143" t="s">
        <v>177</v>
      </c>
      <c r="H498" s="142" t="s">
        <v>1</v>
      </c>
      <c r="I498" s="144"/>
      <c r="L498" s="140"/>
      <c r="M498" s="145"/>
      <c r="T498" s="146"/>
      <c r="AT498" s="142" t="s">
        <v>168</v>
      </c>
      <c r="AU498" s="142" t="s">
        <v>90</v>
      </c>
      <c r="AV498" s="12" t="s">
        <v>85</v>
      </c>
      <c r="AW498" s="12" t="s">
        <v>36</v>
      </c>
      <c r="AX498" s="12" t="s">
        <v>80</v>
      </c>
      <c r="AY498" s="142" t="s">
        <v>154</v>
      </c>
    </row>
    <row r="499" spans="2:65" s="13" customFormat="1" ht="11.25">
      <c r="B499" s="147"/>
      <c r="D499" s="141" t="s">
        <v>168</v>
      </c>
      <c r="E499" s="148" t="s">
        <v>1</v>
      </c>
      <c r="F499" s="149" t="s">
        <v>268</v>
      </c>
      <c r="H499" s="150">
        <v>20</v>
      </c>
      <c r="I499" s="151"/>
      <c r="L499" s="147"/>
      <c r="M499" s="152"/>
      <c r="T499" s="153"/>
      <c r="AT499" s="148" t="s">
        <v>168</v>
      </c>
      <c r="AU499" s="148" t="s">
        <v>90</v>
      </c>
      <c r="AV499" s="13" t="s">
        <v>90</v>
      </c>
      <c r="AW499" s="13" t="s">
        <v>36</v>
      </c>
      <c r="AX499" s="13" t="s">
        <v>80</v>
      </c>
      <c r="AY499" s="148" t="s">
        <v>154</v>
      </c>
    </row>
    <row r="500" spans="2:65" s="12" customFormat="1" ht="11.25">
      <c r="B500" s="140"/>
      <c r="D500" s="141" t="s">
        <v>168</v>
      </c>
      <c r="E500" s="142" t="s">
        <v>1</v>
      </c>
      <c r="F500" s="143" t="s">
        <v>179</v>
      </c>
      <c r="H500" s="142" t="s">
        <v>1</v>
      </c>
      <c r="I500" s="144"/>
      <c r="L500" s="140"/>
      <c r="M500" s="145"/>
      <c r="T500" s="146"/>
      <c r="AT500" s="142" t="s">
        <v>168</v>
      </c>
      <c r="AU500" s="142" t="s">
        <v>90</v>
      </c>
      <c r="AV500" s="12" t="s">
        <v>85</v>
      </c>
      <c r="AW500" s="12" t="s">
        <v>36</v>
      </c>
      <c r="AX500" s="12" t="s">
        <v>80</v>
      </c>
      <c r="AY500" s="142" t="s">
        <v>154</v>
      </c>
    </row>
    <row r="501" spans="2:65" s="13" customFormat="1" ht="11.25">
      <c r="B501" s="147"/>
      <c r="D501" s="141" t="s">
        <v>168</v>
      </c>
      <c r="E501" s="148" t="s">
        <v>1</v>
      </c>
      <c r="F501" s="149" t="s">
        <v>720</v>
      </c>
      <c r="H501" s="150">
        <v>196</v>
      </c>
      <c r="I501" s="151"/>
      <c r="L501" s="147"/>
      <c r="M501" s="152"/>
      <c r="T501" s="153"/>
      <c r="AT501" s="148" t="s">
        <v>168</v>
      </c>
      <c r="AU501" s="148" t="s">
        <v>90</v>
      </c>
      <c r="AV501" s="13" t="s">
        <v>90</v>
      </c>
      <c r="AW501" s="13" t="s">
        <v>36</v>
      </c>
      <c r="AX501" s="13" t="s">
        <v>80</v>
      </c>
      <c r="AY501" s="148" t="s">
        <v>154</v>
      </c>
    </row>
    <row r="502" spans="2:65" s="14" customFormat="1" ht="11.25">
      <c r="B502" s="154"/>
      <c r="D502" s="141" t="s">
        <v>168</v>
      </c>
      <c r="E502" s="155" t="s">
        <v>1</v>
      </c>
      <c r="F502" s="156" t="s">
        <v>173</v>
      </c>
      <c r="H502" s="157">
        <v>220</v>
      </c>
      <c r="I502" s="158"/>
      <c r="L502" s="154"/>
      <c r="M502" s="159"/>
      <c r="T502" s="160"/>
      <c r="AT502" s="155" t="s">
        <v>168</v>
      </c>
      <c r="AU502" s="155" t="s">
        <v>90</v>
      </c>
      <c r="AV502" s="14" t="s">
        <v>162</v>
      </c>
      <c r="AW502" s="14" t="s">
        <v>36</v>
      </c>
      <c r="AX502" s="14" t="s">
        <v>85</v>
      </c>
      <c r="AY502" s="155" t="s">
        <v>154</v>
      </c>
    </row>
    <row r="503" spans="2:65" s="1" customFormat="1" ht="16.5" customHeight="1">
      <c r="B503" s="31"/>
      <c r="C503" s="127" t="s">
        <v>721</v>
      </c>
      <c r="D503" s="127" t="s">
        <v>157</v>
      </c>
      <c r="E503" s="128" t="s">
        <v>722</v>
      </c>
      <c r="F503" s="129" t="s">
        <v>723</v>
      </c>
      <c r="G503" s="130" t="s">
        <v>106</v>
      </c>
      <c r="H503" s="131">
        <v>366.3</v>
      </c>
      <c r="I503" s="132"/>
      <c r="J503" s="133">
        <f>ROUND(I503*H503,2)</f>
        <v>0</v>
      </c>
      <c r="K503" s="129" t="s">
        <v>161</v>
      </c>
      <c r="L503" s="31"/>
      <c r="M503" s="134" t="s">
        <v>1</v>
      </c>
      <c r="N503" s="135" t="s">
        <v>45</v>
      </c>
      <c r="P503" s="136">
        <f>O503*H503</f>
        <v>0</v>
      </c>
      <c r="Q503" s="136">
        <v>3.2200000000000002E-4</v>
      </c>
      <c r="R503" s="136">
        <f>Q503*H503</f>
        <v>0.11794860000000001</v>
      </c>
      <c r="S503" s="136">
        <v>0</v>
      </c>
      <c r="T503" s="137">
        <f>S503*H503</f>
        <v>0</v>
      </c>
      <c r="AR503" s="138" t="s">
        <v>240</v>
      </c>
      <c r="AT503" s="138" t="s">
        <v>157</v>
      </c>
      <c r="AU503" s="138" t="s">
        <v>90</v>
      </c>
      <c r="AY503" s="16" t="s">
        <v>154</v>
      </c>
      <c r="BE503" s="139">
        <f>IF(N503="základní",J503,0)</f>
        <v>0</v>
      </c>
      <c r="BF503" s="139">
        <f>IF(N503="snížená",J503,0)</f>
        <v>0</v>
      </c>
      <c r="BG503" s="139">
        <f>IF(N503="zákl. přenesená",J503,0)</f>
        <v>0</v>
      </c>
      <c r="BH503" s="139">
        <f>IF(N503="sníž. přenesená",J503,0)</f>
        <v>0</v>
      </c>
      <c r="BI503" s="139">
        <f>IF(N503="nulová",J503,0)</f>
        <v>0</v>
      </c>
      <c r="BJ503" s="16" t="s">
        <v>85</v>
      </c>
      <c r="BK503" s="139">
        <f>ROUND(I503*H503,2)</f>
        <v>0</v>
      </c>
      <c r="BL503" s="16" t="s">
        <v>240</v>
      </c>
      <c r="BM503" s="138" t="s">
        <v>724</v>
      </c>
    </row>
    <row r="504" spans="2:65" s="12" customFormat="1" ht="11.25">
      <c r="B504" s="140"/>
      <c r="D504" s="141" t="s">
        <v>168</v>
      </c>
      <c r="E504" s="142" t="s">
        <v>1</v>
      </c>
      <c r="F504" s="143" t="s">
        <v>248</v>
      </c>
      <c r="H504" s="142" t="s">
        <v>1</v>
      </c>
      <c r="I504" s="144"/>
      <c r="L504" s="140"/>
      <c r="M504" s="145"/>
      <c r="T504" s="146"/>
      <c r="AT504" s="142" t="s">
        <v>168</v>
      </c>
      <c r="AU504" s="142" t="s">
        <v>90</v>
      </c>
      <c r="AV504" s="12" t="s">
        <v>85</v>
      </c>
      <c r="AW504" s="12" t="s">
        <v>36</v>
      </c>
      <c r="AX504" s="12" t="s">
        <v>80</v>
      </c>
      <c r="AY504" s="142" t="s">
        <v>154</v>
      </c>
    </row>
    <row r="505" spans="2:65" s="13" customFormat="1" ht="11.25">
      <c r="B505" s="147"/>
      <c r="D505" s="141" t="s">
        <v>168</v>
      </c>
      <c r="E505" s="148" t="s">
        <v>1</v>
      </c>
      <c r="F505" s="149" t="s">
        <v>725</v>
      </c>
      <c r="H505" s="150">
        <v>6.3</v>
      </c>
      <c r="I505" s="151"/>
      <c r="L505" s="147"/>
      <c r="M505" s="152"/>
      <c r="T505" s="153"/>
      <c r="AT505" s="148" t="s">
        <v>168</v>
      </c>
      <c r="AU505" s="148" t="s">
        <v>90</v>
      </c>
      <c r="AV505" s="13" t="s">
        <v>90</v>
      </c>
      <c r="AW505" s="13" t="s">
        <v>36</v>
      </c>
      <c r="AX505" s="13" t="s">
        <v>80</v>
      </c>
      <c r="AY505" s="148" t="s">
        <v>154</v>
      </c>
    </row>
    <row r="506" spans="2:65" s="12" customFormat="1" ht="11.25">
      <c r="B506" s="140"/>
      <c r="D506" s="141" t="s">
        <v>168</v>
      </c>
      <c r="E506" s="142" t="s">
        <v>1</v>
      </c>
      <c r="F506" s="143" t="s">
        <v>177</v>
      </c>
      <c r="H506" s="142" t="s">
        <v>1</v>
      </c>
      <c r="I506" s="144"/>
      <c r="L506" s="140"/>
      <c r="M506" s="145"/>
      <c r="T506" s="146"/>
      <c r="AT506" s="142" t="s">
        <v>168</v>
      </c>
      <c r="AU506" s="142" t="s">
        <v>90</v>
      </c>
      <c r="AV506" s="12" t="s">
        <v>85</v>
      </c>
      <c r="AW506" s="12" t="s">
        <v>36</v>
      </c>
      <c r="AX506" s="12" t="s">
        <v>80</v>
      </c>
      <c r="AY506" s="142" t="s">
        <v>154</v>
      </c>
    </row>
    <row r="507" spans="2:65" s="13" customFormat="1" ht="11.25">
      <c r="B507" s="147"/>
      <c r="D507" s="141" t="s">
        <v>168</v>
      </c>
      <c r="E507" s="148" t="s">
        <v>1</v>
      </c>
      <c r="F507" s="149" t="s">
        <v>726</v>
      </c>
      <c r="H507" s="150">
        <v>31.7</v>
      </c>
      <c r="I507" s="151"/>
      <c r="L507" s="147"/>
      <c r="M507" s="152"/>
      <c r="T507" s="153"/>
      <c r="AT507" s="148" t="s">
        <v>168</v>
      </c>
      <c r="AU507" s="148" t="s">
        <v>90</v>
      </c>
      <c r="AV507" s="13" t="s">
        <v>90</v>
      </c>
      <c r="AW507" s="13" t="s">
        <v>36</v>
      </c>
      <c r="AX507" s="13" t="s">
        <v>80</v>
      </c>
      <c r="AY507" s="148" t="s">
        <v>154</v>
      </c>
    </row>
    <row r="508" spans="2:65" s="12" customFormat="1" ht="11.25">
      <c r="B508" s="140"/>
      <c r="D508" s="141" t="s">
        <v>168</v>
      </c>
      <c r="E508" s="142" t="s">
        <v>1</v>
      </c>
      <c r="F508" s="143" t="s">
        <v>179</v>
      </c>
      <c r="H508" s="142" t="s">
        <v>1</v>
      </c>
      <c r="I508" s="144"/>
      <c r="L508" s="140"/>
      <c r="M508" s="145"/>
      <c r="T508" s="146"/>
      <c r="AT508" s="142" t="s">
        <v>168</v>
      </c>
      <c r="AU508" s="142" t="s">
        <v>90</v>
      </c>
      <c r="AV508" s="12" t="s">
        <v>85</v>
      </c>
      <c r="AW508" s="12" t="s">
        <v>36</v>
      </c>
      <c r="AX508" s="12" t="s">
        <v>80</v>
      </c>
      <c r="AY508" s="142" t="s">
        <v>154</v>
      </c>
    </row>
    <row r="509" spans="2:65" s="13" customFormat="1" ht="11.25">
      <c r="B509" s="147"/>
      <c r="D509" s="141" t="s">
        <v>168</v>
      </c>
      <c r="E509" s="148" t="s">
        <v>1</v>
      </c>
      <c r="F509" s="149" t="s">
        <v>727</v>
      </c>
      <c r="H509" s="150">
        <v>328.3</v>
      </c>
      <c r="I509" s="151"/>
      <c r="L509" s="147"/>
      <c r="M509" s="152"/>
      <c r="T509" s="153"/>
      <c r="AT509" s="148" t="s">
        <v>168</v>
      </c>
      <c r="AU509" s="148" t="s">
        <v>90</v>
      </c>
      <c r="AV509" s="13" t="s">
        <v>90</v>
      </c>
      <c r="AW509" s="13" t="s">
        <v>36</v>
      </c>
      <c r="AX509" s="13" t="s">
        <v>80</v>
      </c>
      <c r="AY509" s="148" t="s">
        <v>154</v>
      </c>
    </row>
    <row r="510" spans="2:65" s="14" customFormat="1" ht="11.25">
      <c r="B510" s="154"/>
      <c r="D510" s="141" t="s">
        <v>168</v>
      </c>
      <c r="E510" s="155" t="s">
        <v>1</v>
      </c>
      <c r="F510" s="156" t="s">
        <v>173</v>
      </c>
      <c r="H510" s="157">
        <v>366.3</v>
      </c>
      <c r="I510" s="158"/>
      <c r="L510" s="154"/>
      <c r="M510" s="159"/>
      <c r="T510" s="160"/>
      <c r="AT510" s="155" t="s">
        <v>168</v>
      </c>
      <c r="AU510" s="155" t="s">
        <v>90</v>
      </c>
      <c r="AV510" s="14" t="s">
        <v>162</v>
      </c>
      <c r="AW510" s="14" t="s">
        <v>36</v>
      </c>
      <c r="AX510" s="14" t="s">
        <v>85</v>
      </c>
      <c r="AY510" s="155" t="s">
        <v>154</v>
      </c>
    </row>
    <row r="511" spans="2:65" s="1" customFormat="1" ht="24.2" customHeight="1">
      <c r="B511" s="31"/>
      <c r="C511" s="127" t="s">
        <v>728</v>
      </c>
      <c r="D511" s="127" t="s">
        <v>157</v>
      </c>
      <c r="E511" s="128" t="s">
        <v>729</v>
      </c>
      <c r="F511" s="129" t="s">
        <v>730</v>
      </c>
      <c r="G511" s="130" t="s">
        <v>88</v>
      </c>
      <c r="H511" s="131">
        <v>693.84</v>
      </c>
      <c r="I511" s="132"/>
      <c r="J511" s="133">
        <f>ROUND(I511*H511,2)</f>
        <v>0</v>
      </c>
      <c r="K511" s="129" t="s">
        <v>161</v>
      </c>
      <c r="L511" s="31"/>
      <c r="M511" s="134" t="s">
        <v>1</v>
      </c>
      <c r="N511" s="135" t="s">
        <v>45</v>
      </c>
      <c r="P511" s="136">
        <f>O511*H511</f>
        <v>0</v>
      </c>
      <c r="Q511" s="136">
        <v>4.5000000000000003E-5</v>
      </c>
      <c r="R511" s="136">
        <f>Q511*H511</f>
        <v>3.1222800000000002E-2</v>
      </c>
      <c r="S511" s="136">
        <v>0</v>
      </c>
      <c r="T511" s="137">
        <f>S511*H511</f>
        <v>0</v>
      </c>
      <c r="AR511" s="138" t="s">
        <v>240</v>
      </c>
      <c r="AT511" s="138" t="s">
        <v>157</v>
      </c>
      <c r="AU511" s="138" t="s">
        <v>90</v>
      </c>
      <c r="AY511" s="16" t="s">
        <v>154</v>
      </c>
      <c r="BE511" s="139">
        <f>IF(N511="základní",J511,0)</f>
        <v>0</v>
      </c>
      <c r="BF511" s="139">
        <f>IF(N511="snížená",J511,0)</f>
        <v>0</v>
      </c>
      <c r="BG511" s="139">
        <f>IF(N511="zákl. přenesená",J511,0)</f>
        <v>0</v>
      </c>
      <c r="BH511" s="139">
        <f>IF(N511="sníž. přenesená",J511,0)</f>
        <v>0</v>
      </c>
      <c r="BI511" s="139">
        <f>IF(N511="nulová",J511,0)</f>
        <v>0</v>
      </c>
      <c r="BJ511" s="16" t="s">
        <v>85</v>
      </c>
      <c r="BK511" s="139">
        <f>ROUND(I511*H511,2)</f>
        <v>0</v>
      </c>
      <c r="BL511" s="16" t="s">
        <v>240</v>
      </c>
      <c r="BM511" s="138" t="s">
        <v>731</v>
      </c>
    </row>
    <row r="512" spans="2:65" s="13" customFormat="1" ht="11.25">
      <c r="B512" s="147"/>
      <c r="D512" s="141" t="s">
        <v>168</v>
      </c>
      <c r="E512" s="148" t="s">
        <v>1</v>
      </c>
      <c r="F512" s="149" t="s">
        <v>677</v>
      </c>
      <c r="H512" s="150">
        <v>693.84</v>
      </c>
      <c r="I512" s="151"/>
      <c r="L512" s="147"/>
      <c r="M512" s="152"/>
      <c r="T512" s="153"/>
      <c r="AT512" s="148" t="s">
        <v>168</v>
      </c>
      <c r="AU512" s="148" t="s">
        <v>90</v>
      </c>
      <c r="AV512" s="13" t="s">
        <v>90</v>
      </c>
      <c r="AW512" s="13" t="s">
        <v>36</v>
      </c>
      <c r="AX512" s="13" t="s">
        <v>80</v>
      </c>
      <c r="AY512" s="148" t="s">
        <v>154</v>
      </c>
    </row>
    <row r="513" spans="2:65" s="14" customFormat="1" ht="11.25">
      <c r="B513" s="154"/>
      <c r="D513" s="141" t="s">
        <v>168</v>
      </c>
      <c r="E513" s="155" t="s">
        <v>1</v>
      </c>
      <c r="F513" s="156" t="s">
        <v>173</v>
      </c>
      <c r="H513" s="157">
        <v>693.84</v>
      </c>
      <c r="I513" s="158"/>
      <c r="L513" s="154"/>
      <c r="M513" s="159"/>
      <c r="T513" s="160"/>
      <c r="AT513" s="155" t="s">
        <v>168</v>
      </c>
      <c r="AU513" s="155" t="s">
        <v>90</v>
      </c>
      <c r="AV513" s="14" t="s">
        <v>162</v>
      </c>
      <c r="AW513" s="14" t="s">
        <v>36</v>
      </c>
      <c r="AX513" s="14" t="s">
        <v>85</v>
      </c>
      <c r="AY513" s="155" t="s">
        <v>154</v>
      </c>
    </row>
    <row r="514" spans="2:65" s="1" customFormat="1" ht="24.2" customHeight="1">
      <c r="B514" s="31"/>
      <c r="C514" s="127" t="s">
        <v>732</v>
      </c>
      <c r="D514" s="127" t="s">
        <v>157</v>
      </c>
      <c r="E514" s="128" t="s">
        <v>733</v>
      </c>
      <c r="F514" s="129" t="s">
        <v>734</v>
      </c>
      <c r="G514" s="130" t="s">
        <v>340</v>
      </c>
      <c r="H514" s="171"/>
      <c r="I514" s="132"/>
      <c r="J514" s="133">
        <f>ROUND(I514*H514,2)</f>
        <v>0</v>
      </c>
      <c r="K514" s="129" t="s">
        <v>161</v>
      </c>
      <c r="L514" s="31"/>
      <c r="M514" s="134" t="s">
        <v>1</v>
      </c>
      <c r="N514" s="135" t="s">
        <v>45</v>
      </c>
      <c r="P514" s="136">
        <f>O514*H514</f>
        <v>0</v>
      </c>
      <c r="Q514" s="136">
        <v>0</v>
      </c>
      <c r="R514" s="136">
        <f>Q514*H514</f>
        <v>0</v>
      </c>
      <c r="S514" s="136">
        <v>0</v>
      </c>
      <c r="T514" s="137">
        <f>S514*H514</f>
        <v>0</v>
      </c>
      <c r="AR514" s="138" t="s">
        <v>240</v>
      </c>
      <c r="AT514" s="138" t="s">
        <v>157</v>
      </c>
      <c r="AU514" s="138" t="s">
        <v>90</v>
      </c>
      <c r="AY514" s="16" t="s">
        <v>154</v>
      </c>
      <c r="BE514" s="139">
        <f>IF(N514="základní",J514,0)</f>
        <v>0</v>
      </c>
      <c r="BF514" s="139">
        <f>IF(N514="snížená",J514,0)</f>
        <v>0</v>
      </c>
      <c r="BG514" s="139">
        <f>IF(N514="zákl. přenesená",J514,0)</f>
        <v>0</v>
      </c>
      <c r="BH514" s="139">
        <f>IF(N514="sníž. přenesená",J514,0)</f>
        <v>0</v>
      </c>
      <c r="BI514" s="139">
        <f>IF(N514="nulová",J514,0)</f>
        <v>0</v>
      </c>
      <c r="BJ514" s="16" t="s">
        <v>85</v>
      </c>
      <c r="BK514" s="139">
        <f>ROUND(I514*H514,2)</f>
        <v>0</v>
      </c>
      <c r="BL514" s="16" t="s">
        <v>240</v>
      </c>
      <c r="BM514" s="138" t="s">
        <v>735</v>
      </c>
    </row>
    <row r="515" spans="2:65" s="11" customFormat="1" ht="22.9" customHeight="1">
      <c r="B515" s="115"/>
      <c r="D515" s="116" t="s">
        <v>79</v>
      </c>
      <c r="E515" s="125" t="s">
        <v>736</v>
      </c>
      <c r="F515" s="125" t="s">
        <v>737</v>
      </c>
      <c r="I515" s="118"/>
      <c r="J515" s="126">
        <f>BK515</f>
        <v>0</v>
      </c>
      <c r="L515" s="115"/>
      <c r="M515" s="120"/>
      <c r="P515" s="121">
        <f>SUM(P516:P523)</f>
        <v>0</v>
      </c>
      <c r="R515" s="121">
        <f>SUM(R516:R523)</f>
        <v>0</v>
      </c>
      <c r="T515" s="122">
        <f>SUM(T516:T523)</f>
        <v>1.9296200000000001</v>
      </c>
      <c r="AR515" s="116" t="s">
        <v>90</v>
      </c>
      <c r="AT515" s="123" t="s">
        <v>79</v>
      </c>
      <c r="AU515" s="123" t="s">
        <v>85</v>
      </c>
      <c r="AY515" s="116" t="s">
        <v>154</v>
      </c>
      <c r="BK515" s="124">
        <f>SUM(BK516:BK523)</f>
        <v>0</v>
      </c>
    </row>
    <row r="516" spans="2:65" s="1" customFormat="1" ht="24.2" customHeight="1">
      <c r="B516" s="31"/>
      <c r="C516" s="127" t="s">
        <v>738</v>
      </c>
      <c r="D516" s="127" t="s">
        <v>157</v>
      </c>
      <c r="E516" s="128" t="s">
        <v>739</v>
      </c>
      <c r="F516" s="129" t="s">
        <v>740</v>
      </c>
      <c r="G516" s="130" t="s">
        <v>88</v>
      </c>
      <c r="H516" s="131">
        <v>681.10400000000004</v>
      </c>
      <c r="I516" s="132"/>
      <c r="J516" s="133">
        <f>ROUND(I516*H516,2)</f>
        <v>0</v>
      </c>
      <c r="K516" s="129" t="s">
        <v>161</v>
      </c>
      <c r="L516" s="31"/>
      <c r="M516" s="134" t="s">
        <v>1</v>
      </c>
      <c r="N516" s="135" t="s">
        <v>45</v>
      </c>
      <c r="P516" s="136">
        <f>O516*H516</f>
        <v>0</v>
      </c>
      <c r="Q516" s="136">
        <v>0</v>
      </c>
      <c r="R516" s="136">
        <f>Q516*H516</f>
        <v>0</v>
      </c>
      <c r="S516" s="136">
        <v>2.5000000000000001E-3</v>
      </c>
      <c r="T516" s="137">
        <f>S516*H516</f>
        <v>1.7027600000000001</v>
      </c>
      <c r="AR516" s="138" t="s">
        <v>240</v>
      </c>
      <c r="AT516" s="138" t="s">
        <v>157</v>
      </c>
      <c r="AU516" s="138" t="s">
        <v>90</v>
      </c>
      <c r="AY516" s="16" t="s">
        <v>154</v>
      </c>
      <c r="BE516" s="139">
        <f>IF(N516="základní",J516,0)</f>
        <v>0</v>
      </c>
      <c r="BF516" s="139">
        <f>IF(N516="snížená",J516,0)</f>
        <v>0</v>
      </c>
      <c r="BG516" s="139">
        <f>IF(N516="zákl. přenesená",J516,0)</f>
        <v>0</v>
      </c>
      <c r="BH516" s="139">
        <f>IF(N516="sníž. přenesená",J516,0)</f>
        <v>0</v>
      </c>
      <c r="BI516" s="139">
        <f>IF(N516="nulová",J516,0)</f>
        <v>0</v>
      </c>
      <c r="BJ516" s="16" t="s">
        <v>85</v>
      </c>
      <c r="BK516" s="139">
        <f>ROUND(I516*H516,2)</f>
        <v>0</v>
      </c>
      <c r="BL516" s="16" t="s">
        <v>240</v>
      </c>
      <c r="BM516" s="138" t="s">
        <v>741</v>
      </c>
    </row>
    <row r="517" spans="2:65" s="12" customFormat="1" ht="11.25">
      <c r="B517" s="140"/>
      <c r="D517" s="141" t="s">
        <v>168</v>
      </c>
      <c r="E517" s="142" t="s">
        <v>1</v>
      </c>
      <c r="F517" s="143" t="s">
        <v>742</v>
      </c>
      <c r="H517" s="142" t="s">
        <v>1</v>
      </c>
      <c r="I517" s="144"/>
      <c r="L517" s="140"/>
      <c r="M517" s="145"/>
      <c r="T517" s="146"/>
      <c r="AT517" s="142" t="s">
        <v>168</v>
      </c>
      <c r="AU517" s="142" t="s">
        <v>90</v>
      </c>
      <c r="AV517" s="12" t="s">
        <v>85</v>
      </c>
      <c r="AW517" s="12" t="s">
        <v>36</v>
      </c>
      <c r="AX517" s="12" t="s">
        <v>80</v>
      </c>
      <c r="AY517" s="142" t="s">
        <v>154</v>
      </c>
    </row>
    <row r="518" spans="2:65" s="13" customFormat="1" ht="11.25">
      <c r="B518" s="147"/>
      <c r="D518" s="141" t="s">
        <v>168</v>
      </c>
      <c r="E518" s="148" t="s">
        <v>1</v>
      </c>
      <c r="F518" s="149" t="s">
        <v>743</v>
      </c>
      <c r="H518" s="150">
        <v>65.027000000000001</v>
      </c>
      <c r="I518" s="151"/>
      <c r="L518" s="147"/>
      <c r="M518" s="152"/>
      <c r="T518" s="153"/>
      <c r="AT518" s="148" t="s">
        <v>168</v>
      </c>
      <c r="AU518" s="148" t="s">
        <v>90</v>
      </c>
      <c r="AV518" s="13" t="s">
        <v>90</v>
      </c>
      <c r="AW518" s="13" t="s">
        <v>36</v>
      </c>
      <c r="AX518" s="13" t="s">
        <v>80</v>
      </c>
      <c r="AY518" s="148" t="s">
        <v>154</v>
      </c>
    </row>
    <row r="519" spans="2:65" s="12" customFormat="1" ht="11.25">
      <c r="B519" s="140"/>
      <c r="D519" s="141" t="s">
        <v>168</v>
      </c>
      <c r="E519" s="142" t="s">
        <v>1</v>
      </c>
      <c r="F519" s="143" t="s">
        <v>179</v>
      </c>
      <c r="H519" s="142" t="s">
        <v>1</v>
      </c>
      <c r="I519" s="144"/>
      <c r="L519" s="140"/>
      <c r="M519" s="145"/>
      <c r="T519" s="146"/>
      <c r="AT519" s="142" t="s">
        <v>168</v>
      </c>
      <c r="AU519" s="142" t="s">
        <v>90</v>
      </c>
      <c r="AV519" s="12" t="s">
        <v>85</v>
      </c>
      <c r="AW519" s="12" t="s">
        <v>36</v>
      </c>
      <c r="AX519" s="12" t="s">
        <v>80</v>
      </c>
      <c r="AY519" s="142" t="s">
        <v>154</v>
      </c>
    </row>
    <row r="520" spans="2:65" s="13" customFormat="1" ht="11.25">
      <c r="B520" s="147"/>
      <c r="D520" s="141" t="s">
        <v>168</v>
      </c>
      <c r="E520" s="148" t="s">
        <v>1</v>
      </c>
      <c r="F520" s="149" t="s">
        <v>744</v>
      </c>
      <c r="H520" s="150">
        <v>616.077</v>
      </c>
      <c r="I520" s="151"/>
      <c r="L520" s="147"/>
      <c r="M520" s="152"/>
      <c r="T520" s="153"/>
      <c r="AT520" s="148" t="s">
        <v>168</v>
      </c>
      <c r="AU520" s="148" t="s">
        <v>90</v>
      </c>
      <c r="AV520" s="13" t="s">
        <v>90</v>
      </c>
      <c r="AW520" s="13" t="s">
        <v>36</v>
      </c>
      <c r="AX520" s="13" t="s">
        <v>80</v>
      </c>
      <c r="AY520" s="148" t="s">
        <v>154</v>
      </c>
    </row>
    <row r="521" spans="2:65" s="14" customFormat="1" ht="11.25">
      <c r="B521" s="154"/>
      <c r="D521" s="141" t="s">
        <v>168</v>
      </c>
      <c r="E521" s="155" t="s">
        <v>1</v>
      </c>
      <c r="F521" s="156" t="s">
        <v>173</v>
      </c>
      <c r="H521" s="157">
        <v>681.10400000000004</v>
      </c>
      <c r="I521" s="158"/>
      <c r="L521" s="154"/>
      <c r="M521" s="159"/>
      <c r="T521" s="160"/>
      <c r="AT521" s="155" t="s">
        <v>168</v>
      </c>
      <c r="AU521" s="155" t="s">
        <v>90</v>
      </c>
      <c r="AV521" s="14" t="s">
        <v>162</v>
      </c>
      <c r="AW521" s="14" t="s">
        <v>36</v>
      </c>
      <c r="AX521" s="14" t="s">
        <v>85</v>
      </c>
      <c r="AY521" s="155" t="s">
        <v>154</v>
      </c>
    </row>
    <row r="522" spans="2:65" s="1" customFormat="1" ht="21.75" customHeight="1">
      <c r="B522" s="31"/>
      <c r="C522" s="127" t="s">
        <v>745</v>
      </c>
      <c r="D522" s="127" t="s">
        <v>157</v>
      </c>
      <c r="E522" s="128" t="s">
        <v>746</v>
      </c>
      <c r="F522" s="129" t="s">
        <v>747</v>
      </c>
      <c r="G522" s="130" t="s">
        <v>106</v>
      </c>
      <c r="H522" s="131">
        <v>756.2</v>
      </c>
      <c r="I522" s="132"/>
      <c r="J522" s="133">
        <f>ROUND(I522*H522,2)</f>
        <v>0</v>
      </c>
      <c r="K522" s="129" t="s">
        <v>161</v>
      </c>
      <c r="L522" s="31"/>
      <c r="M522" s="134" t="s">
        <v>1</v>
      </c>
      <c r="N522" s="135" t="s">
        <v>45</v>
      </c>
      <c r="P522" s="136">
        <f>O522*H522</f>
        <v>0</v>
      </c>
      <c r="Q522" s="136">
        <v>0</v>
      </c>
      <c r="R522" s="136">
        <f>Q522*H522</f>
        <v>0</v>
      </c>
      <c r="S522" s="136">
        <v>2.9999999999999997E-4</v>
      </c>
      <c r="T522" s="137">
        <f>S522*H522</f>
        <v>0.22686000000000001</v>
      </c>
      <c r="AR522" s="138" t="s">
        <v>240</v>
      </c>
      <c r="AT522" s="138" t="s">
        <v>157</v>
      </c>
      <c r="AU522" s="138" t="s">
        <v>90</v>
      </c>
      <c r="AY522" s="16" t="s">
        <v>154</v>
      </c>
      <c r="BE522" s="139">
        <f>IF(N522="základní",J522,0)</f>
        <v>0</v>
      </c>
      <c r="BF522" s="139">
        <f>IF(N522="snížená",J522,0)</f>
        <v>0</v>
      </c>
      <c r="BG522" s="139">
        <f>IF(N522="zákl. přenesená",J522,0)</f>
        <v>0</v>
      </c>
      <c r="BH522" s="139">
        <f>IF(N522="sníž. přenesená",J522,0)</f>
        <v>0</v>
      </c>
      <c r="BI522" s="139">
        <f>IF(N522="nulová",J522,0)</f>
        <v>0</v>
      </c>
      <c r="BJ522" s="16" t="s">
        <v>85</v>
      </c>
      <c r="BK522" s="139">
        <f>ROUND(I522*H522,2)</f>
        <v>0</v>
      </c>
      <c r="BL522" s="16" t="s">
        <v>240</v>
      </c>
      <c r="BM522" s="138" t="s">
        <v>748</v>
      </c>
    </row>
    <row r="523" spans="2:65" s="1" customFormat="1" ht="24.2" customHeight="1">
      <c r="B523" s="31"/>
      <c r="C523" s="127" t="s">
        <v>749</v>
      </c>
      <c r="D523" s="127" t="s">
        <v>157</v>
      </c>
      <c r="E523" s="128" t="s">
        <v>750</v>
      </c>
      <c r="F523" s="129" t="s">
        <v>751</v>
      </c>
      <c r="G523" s="130" t="s">
        <v>340</v>
      </c>
      <c r="H523" s="171"/>
      <c r="I523" s="132"/>
      <c r="J523" s="133">
        <f>ROUND(I523*H523,2)</f>
        <v>0</v>
      </c>
      <c r="K523" s="129" t="s">
        <v>161</v>
      </c>
      <c r="L523" s="31"/>
      <c r="M523" s="134" t="s">
        <v>1</v>
      </c>
      <c r="N523" s="135" t="s">
        <v>45</v>
      </c>
      <c r="P523" s="136">
        <f>O523*H523</f>
        <v>0</v>
      </c>
      <c r="Q523" s="136">
        <v>0</v>
      </c>
      <c r="R523" s="136">
        <f>Q523*H523</f>
        <v>0</v>
      </c>
      <c r="S523" s="136">
        <v>0</v>
      </c>
      <c r="T523" s="137">
        <f>S523*H523</f>
        <v>0</v>
      </c>
      <c r="AR523" s="138" t="s">
        <v>240</v>
      </c>
      <c r="AT523" s="138" t="s">
        <v>157</v>
      </c>
      <c r="AU523" s="138" t="s">
        <v>90</v>
      </c>
      <c r="AY523" s="16" t="s">
        <v>154</v>
      </c>
      <c r="BE523" s="139">
        <f>IF(N523="základní",J523,0)</f>
        <v>0</v>
      </c>
      <c r="BF523" s="139">
        <f>IF(N523="snížená",J523,0)</f>
        <v>0</v>
      </c>
      <c r="BG523" s="139">
        <f>IF(N523="zákl. přenesená",J523,0)</f>
        <v>0</v>
      </c>
      <c r="BH523" s="139">
        <f>IF(N523="sníž. přenesená",J523,0)</f>
        <v>0</v>
      </c>
      <c r="BI523" s="139">
        <f>IF(N523="nulová",J523,0)</f>
        <v>0</v>
      </c>
      <c r="BJ523" s="16" t="s">
        <v>85</v>
      </c>
      <c r="BK523" s="139">
        <f>ROUND(I523*H523,2)</f>
        <v>0</v>
      </c>
      <c r="BL523" s="16" t="s">
        <v>240</v>
      </c>
      <c r="BM523" s="138" t="s">
        <v>752</v>
      </c>
    </row>
    <row r="524" spans="2:65" s="11" customFormat="1" ht="22.9" customHeight="1">
      <c r="B524" s="115"/>
      <c r="D524" s="116" t="s">
        <v>79</v>
      </c>
      <c r="E524" s="125" t="s">
        <v>753</v>
      </c>
      <c r="F524" s="125" t="s">
        <v>754</v>
      </c>
      <c r="I524" s="118"/>
      <c r="J524" s="126">
        <f>BK524</f>
        <v>0</v>
      </c>
      <c r="L524" s="115"/>
      <c r="M524" s="120"/>
      <c r="P524" s="121">
        <f>SUM(P525:P565)</f>
        <v>0</v>
      </c>
      <c r="R524" s="121">
        <f>SUM(R525:R565)</f>
        <v>22.766384000000002</v>
      </c>
      <c r="T524" s="122">
        <f>SUM(T525:T565)</f>
        <v>6.5823999999999998</v>
      </c>
      <c r="AR524" s="116" t="s">
        <v>90</v>
      </c>
      <c r="AT524" s="123" t="s">
        <v>79</v>
      </c>
      <c r="AU524" s="123" t="s">
        <v>85</v>
      </c>
      <c r="AY524" s="116" t="s">
        <v>154</v>
      </c>
      <c r="BK524" s="124">
        <f>SUM(BK525:BK565)</f>
        <v>0</v>
      </c>
    </row>
    <row r="525" spans="2:65" s="1" customFormat="1" ht="16.5" customHeight="1">
      <c r="B525" s="31"/>
      <c r="C525" s="127" t="s">
        <v>755</v>
      </c>
      <c r="D525" s="127" t="s">
        <v>157</v>
      </c>
      <c r="E525" s="128" t="s">
        <v>756</v>
      </c>
      <c r="F525" s="129" t="s">
        <v>757</v>
      </c>
      <c r="G525" s="130" t="s">
        <v>88</v>
      </c>
      <c r="H525" s="131">
        <v>1045.5999999999999</v>
      </c>
      <c r="I525" s="132"/>
      <c r="J525" s="133">
        <f>ROUND(I525*H525,2)</f>
        <v>0</v>
      </c>
      <c r="K525" s="129" t="s">
        <v>161</v>
      </c>
      <c r="L525" s="31"/>
      <c r="M525" s="134" t="s">
        <v>1</v>
      </c>
      <c r="N525" s="135" t="s">
        <v>45</v>
      </c>
      <c r="P525" s="136">
        <f>O525*H525</f>
        <v>0</v>
      </c>
      <c r="Q525" s="136">
        <v>0</v>
      </c>
      <c r="R525" s="136">
        <f>Q525*H525</f>
        <v>0</v>
      </c>
      <c r="S525" s="136">
        <v>0</v>
      </c>
      <c r="T525" s="137">
        <f>S525*H525</f>
        <v>0</v>
      </c>
      <c r="AR525" s="138" t="s">
        <v>240</v>
      </c>
      <c r="AT525" s="138" t="s">
        <v>157</v>
      </c>
      <c r="AU525" s="138" t="s">
        <v>90</v>
      </c>
      <c r="AY525" s="16" t="s">
        <v>154</v>
      </c>
      <c r="BE525" s="139">
        <f>IF(N525="základní",J525,0)</f>
        <v>0</v>
      </c>
      <c r="BF525" s="139">
        <f>IF(N525="snížená",J525,0)</f>
        <v>0</v>
      </c>
      <c r="BG525" s="139">
        <f>IF(N525="zákl. přenesená",J525,0)</f>
        <v>0</v>
      </c>
      <c r="BH525" s="139">
        <f>IF(N525="sníž. přenesená",J525,0)</f>
        <v>0</v>
      </c>
      <c r="BI525" s="139">
        <f>IF(N525="nulová",J525,0)</f>
        <v>0</v>
      </c>
      <c r="BJ525" s="16" t="s">
        <v>85</v>
      </c>
      <c r="BK525" s="139">
        <f>ROUND(I525*H525,2)</f>
        <v>0</v>
      </c>
      <c r="BL525" s="16" t="s">
        <v>240</v>
      </c>
      <c r="BM525" s="138" t="s">
        <v>758</v>
      </c>
    </row>
    <row r="526" spans="2:65" s="12" customFormat="1" ht="11.25">
      <c r="B526" s="140"/>
      <c r="D526" s="141" t="s">
        <v>168</v>
      </c>
      <c r="E526" s="142" t="s">
        <v>1</v>
      </c>
      <c r="F526" s="143" t="s">
        <v>248</v>
      </c>
      <c r="H526" s="142" t="s">
        <v>1</v>
      </c>
      <c r="I526" s="144"/>
      <c r="L526" s="140"/>
      <c r="M526" s="145"/>
      <c r="T526" s="146"/>
      <c r="AT526" s="142" t="s">
        <v>168</v>
      </c>
      <c r="AU526" s="142" t="s">
        <v>90</v>
      </c>
      <c r="AV526" s="12" t="s">
        <v>85</v>
      </c>
      <c r="AW526" s="12" t="s">
        <v>36</v>
      </c>
      <c r="AX526" s="12" t="s">
        <v>80</v>
      </c>
      <c r="AY526" s="142" t="s">
        <v>154</v>
      </c>
    </row>
    <row r="527" spans="2:65" s="13" customFormat="1" ht="11.25">
      <c r="B527" s="147"/>
      <c r="D527" s="141" t="s">
        <v>168</v>
      </c>
      <c r="E527" s="148" t="s">
        <v>1</v>
      </c>
      <c r="F527" s="149" t="s">
        <v>759</v>
      </c>
      <c r="H527" s="150">
        <v>78.400000000000006</v>
      </c>
      <c r="I527" s="151"/>
      <c r="L527" s="147"/>
      <c r="M527" s="152"/>
      <c r="T527" s="153"/>
      <c r="AT527" s="148" t="s">
        <v>168</v>
      </c>
      <c r="AU527" s="148" t="s">
        <v>90</v>
      </c>
      <c r="AV527" s="13" t="s">
        <v>90</v>
      </c>
      <c r="AW527" s="13" t="s">
        <v>36</v>
      </c>
      <c r="AX527" s="13" t="s">
        <v>80</v>
      </c>
      <c r="AY527" s="148" t="s">
        <v>154</v>
      </c>
    </row>
    <row r="528" spans="2:65" s="12" customFormat="1" ht="11.25">
      <c r="B528" s="140"/>
      <c r="D528" s="141" t="s">
        <v>168</v>
      </c>
      <c r="E528" s="142" t="s">
        <v>1</v>
      </c>
      <c r="F528" s="143" t="s">
        <v>177</v>
      </c>
      <c r="H528" s="142" t="s">
        <v>1</v>
      </c>
      <c r="I528" s="144"/>
      <c r="L528" s="140"/>
      <c r="M528" s="145"/>
      <c r="T528" s="146"/>
      <c r="AT528" s="142" t="s">
        <v>168</v>
      </c>
      <c r="AU528" s="142" t="s">
        <v>90</v>
      </c>
      <c r="AV528" s="12" t="s">
        <v>85</v>
      </c>
      <c r="AW528" s="12" t="s">
        <v>36</v>
      </c>
      <c r="AX528" s="12" t="s">
        <v>80</v>
      </c>
      <c r="AY528" s="142" t="s">
        <v>154</v>
      </c>
    </row>
    <row r="529" spans="2:65" s="13" customFormat="1" ht="11.25">
      <c r="B529" s="147"/>
      <c r="D529" s="141" t="s">
        <v>168</v>
      </c>
      <c r="E529" s="148" t="s">
        <v>1</v>
      </c>
      <c r="F529" s="149" t="s">
        <v>760</v>
      </c>
      <c r="H529" s="150">
        <v>108.5</v>
      </c>
      <c r="I529" s="151"/>
      <c r="L529" s="147"/>
      <c r="M529" s="152"/>
      <c r="T529" s="153"/>
      <c r="AT529" s="148" t="s">
        <v>168</v>
      </c>
      <c r="AU529" s="148" t="s">
        <v>90</v>
      </c>
      <c r="AV529" s="13" t="s">
        <v>90</v>
      </c>
      <c r="AW529" s="13" t="s">
        <v>36</v>
      </c>
      <c r="AX529" s="13" t="s">
        <v>80</v>
      </c>
      <c r="AY529" s="148" t="s">
        <v>154</v>
      </c>
    </row>
    <row r="530" spans="2:65" s="12" customFormat="1" ht="11.25">
      <c r="B530" s="140"/>
      <c r="D530" s="141" t="s">
        <v>168</v>
      </c>
      <c r="E530" s="142" t="s">
        <v>1</v>
      </c>
      <c r="F530" s="143" t="s">
        <v>179</v>
      </c>
      <c r="H530" s="142" t="s">
        <v>1</v>
      </c>
      <c r="I530" s="144"/>
      <c r="L530" s="140"/>
      <c r="M530" s="145"/>
      <c r="T530" s="146"/>
      <c r="AT530" s="142" t="s">
        <v>168</v>
      </c>
      <c r="AU530" s="142" t="s">
        <v>90</v>
      </c>
      <c r="AV530" s="12" t="s">
        <v>85</v>
      </c>
      <c r="AW530" s="12" t="s">
        <v>36</v>
      </c>
      <c r="AX530" s="12" t="s">
        <v>80</v>
      </c>
      <c r="AY530" s="142" t="s">
        <v>154</v>
      </c>
    </row>
    <row r="531" spans="2:65" s="13" customFormat="1" ht="11.25">
      <c r="B531" s="147"/>
      <c r="D531" s="141" t="s">
        <v>168</v>
      </c>
      <c r="E531" s="148" t="s">
        <v>1</v>
      </c>
      <c r="F531" s="149" t="s">
        <v>761</v>
      </c>
      <c r="H531" s="150">
        <v>858.7</v>
      </c>
      <c r="I531" s="151"/>
      <c r="L531" s="147"/>
      <c r="M531" s="152"/>
      <c r="T531" s="153"/>
      <c r="AT531" s="148" t="s">
        <v>168</v>
      </c>
      <c r="AU531" s="148" t="s">
        <v>90</v>
      </c>
      <c r="AV531" s="13" t="s">
        <v>90</v>
      </c>
      <c r="AW531" s="13" t="s">
        <v>36</v>
      </c>
      <c r="AX531" s="13" t="s">
        <v>80</v>
      </c>
      <c r="AY531" s="148" t="s">
        <v>154</v>
      </c>
    </row>
    <row r="532" spans="2:65" s="14" customFormat="1" ht="11.25">
      <c r="B532" s="154"/>
      <c r="D532" s="141" t="s">
        <v>168</v>
      </c>
      <c r="E532" s="155" t="s">
        <v>97</v>
      </c>
      <c r="F532" s="156" t="s">
        <v>173</v>
      </c>
      <c r="H532" s="157">
        <v>1045.5999999999999</v>
      </c>
      <c r="I532" s="158"/>
      <c r="L532" s="154"/>
      <c r="M532" s="159"/>
      <c r="T532" s="160"/>
      <c r="AT532" s="155" t="s">
        <v>168</v>
      </c>
      <c r="AU532" s="155" t="s">
        <v>90</v>
      </c>
      <c r="AV532" s="14" t="s">
        <v>162</v>
      </c>
      <c r="AW532" s="14" t="s">
        <v>36</v>
      </c>
      <c r="AX532" s="14" t="s">
        <v>85</v>
      </c>
      <c r="AY532" s="155" t="s">
        <v>154</v>
      </c>
    </row>
    <row r="533" spans="2:65" s="1" customFormat="1" ht="16.5" customHeight="1">
      <c r="B533" s="31"/>
      <c r="C533" s="127" t="s">
        <v>762</v>
      </c>
      <c r="D533" s="127" t="s">
        <v>157</v>
      </c>
      <c r="E533" s="128" t="s">
        <v>763</v>
      </c>
      <c r="F533" s="129" t="s">
        <v>764</v>
      </c>
      <c r="G533" s="130" t="s">
        <v>88</v>
      </c>
      <c r="H533" s="131">
        <v>1045.5999999999999</v>
      </c>
      <c r="I533" s="132"/>
      <c r="J533" s="133">
        <f>ROUND(I533*H533,2)</f>
        <v>0</v>
      </c>
      <c r="K533" s="129" t="s">
        <v>161</v>
      </c>
      <c r="L533" s="31"/>
      <c r="M533" s="134" t="s">
        <v>1</v>
      </c>
      <c r="N533" s="135" t="s">
        <v>45</v>
      </c>
      <c r="P533" s="136">
        <f>O533*H533</f>
        <v>0</v>
      </c>
      <c r="Q533" s="136">
        <v>2.9999999999999997E-4</v>
      </c>
      <c r="R533" s="136">
        <f>Q533*H533</f>
        <v>0.31367999999999996</v>
      </c>
      <c r="S533" s="136">
        <v>0</v>
      </c>
      <c r="T533" s="137">
        <f>S533*H533</f>
        <v>0</v>
      </c>
      <c r="AR533" s="138" t="s">
        <v>240</v>
      </c>
      <c r="AT533" s="138" t="s">
        <v>157</v>
      </c>
      <c r="AU533" s="138" t="s">
        <v>90</v>
      </c>
      <c r="AY533" s="16" t="s">
        <v>154</v>
      </c>
      <c r="BE533" s="139">
        <f>IF(N533="základní",J533,0)</f>
        <v>0</v>
      </c>
      <c r="BF533" s="139">
        <f>IF(N533="snížená",J533,0)</f>
        <v>0</v>
      </c>
      <c r="BG533" s="139">
        <f>IF(N533="zákl. přenesená",J533,0)</f>
        <v>0</v>
      </c>
      <c r="BH533" s="139">
        <f>IF(N533="sníž. přenesená",J533,0)</f>
        <v>0</v>
      </c>
      <c r="BI533" s="139">
        <f>IF(N533="nulová",J533,0)</f>
        <v>0</v>
      </c>
      <c r="BJ533" s="16" t="s">
        <v>85</v>
      </c>
      <c r="BK533" s="139">
        <f>ROUND(I533*H533,2)</f>
        <v>0</v>
      </c>
      <c r="BL533" s="16" t="s">
        <v>240</v>
      </c>
      <c r="BM533" s="138" t="s">
        <v>765</v>
      </c>
    </row>
    <row r="534" spans="2:65" s="13" customFormat="1" ht="11.25">
      <c r="B534" s="147"/>
      <c r="D534" s="141" t="s">
        <v>168</v>
      </c>
      <c r="E534" s="148" t="s">
        <v>1</v>
      </c>
      <c r="F534" s="149" t="s">
        <v>97</v>
      </c>
      <c r="H534" s="150">
        <v>1045.5999999999999</v>
      </c>
      <c r="I534" s="151"/>
      <c r="L534" s="147"/>
      <c r="M534" s="152"/>
      <c r="T534" s="153"/>
      <c r="AT534" s="148" t="s">
        <v>168</v>
      </c>
      <c r="AU534" s="148" t="s">
        <v>90</v>
      </c>
      <c r="AV534" s="13" t="s">
        <v>90</v>
      </c>
      <c r="AW534" s="13" t="s">
        <v>36</v>
      </c>
      <c r="AX534" s="13" t="s">
        <v>80</v>
      </c>
      <c r="AY534" s="148" t="s">
        <v>154</v>
      </c>
    </row>
    <row r="535" spans="2:65" s="14" customFormat="1" ht="11.25">
      <c r="B535" s="154"/>
      <c r="D535" s="141" t="s">
        <v>168</v>
      </c>
      <c r="E535" s="155" t="s">
        <v>1</v>
      </c>
      <c r="F535" s="156" t="s">
        <v>173</v>
      </c>
      <c r="H535" s="157">
        <v>1045.5999999999999</v>
      </c>
      <c r="I535" s="158"/>
      <c r="L535" s="154"/>
      <c r="M535" s="159"/>
      <c r="T535" s="160"/>
      <c r="AT535" s="155" t="s">
        <v>168</v>
      </c>
      <c r="AU535" s="155" t="s">
        <v>90</v>
      </c>
      <c r="AV535" s="14" t="s">
        <v>162</v>
      </c>
      <c r="AW535" s="14" t="s">
        <v>36</v>
      </c>
      <c r="AX535" s="14" t="s">
        <v>85</v>
      </c>
      <c r="AY535" s="155" t="s">
        <v>154</v>
      </c>
    </row>
    <row r="536" spans="2:65" s="1" customFormat="1" ht="16.5" customHeight="1">
      <c r="B536" s="31"/>
      <c r="C536" s="127" t="s">
        <v>766</v>
      </c>
      <c r="D536" s="127" t="s">
        <v>157</v>
      </c>
      <c r="E536" s="128" t="s">
        <v>767</v>
      </c>
      <c r="F536" s="129" t="s">
        <v>768</v>
      </c>
      <c r="G536" s="130" t="s">
        <v>88</v>
      </c>
      <c r="H536" s="131">
        <v>242</v>
      </c>
      <c r="I536" s="132"/>
      <c r="J536" s="133">
        <f>ROUND(I536*H536,2)</f>
        <v>0</v>
      </c>
      <c r="K536" s="129" t="s">
        <v>161</v>
      </c>
      <c r="L536" s="31"/>
      <c r="M536" s="134" t="s">
        <v>1</v>
      </c>
      <c r="N536" s="135" t="s">
        <v>45</v>
      </c>
      <c r="P536" s="136">
        <f>O536*H536</f>
        <v>0</v>
      </c>
      <c r="Q536" s="136">
        <v>4.4999999999999997E-3</v>
      </c>
      <c r="R536" s="136">
        <f>Q536*H536</f>
        <v>1.089</v>
      </c>
      <c r="S536" s="136">
        <v>0</v>
      </c>
      <c r="T536" s="137">
        <f>S536*H536</f>
        <v>0</v>
      </c>
      <c r="AR536" s="138" t="s">
        <v>240</v>
      </c>
      <c r="AT536" s="138" t="s">
        <v>157</v>
      </c>
      <c r="AU536" s="138" t="s">
        <v>90</v>
      </c>
      <c r="AY536" s="16" t="s">
        <v>154</v>
      </c>
      <c r="BE536" s="139">
        <f>IF(N536="základní",J536,0)</f>
        <v>0</v>
      </c>
      <c r="BF536" s="139">
        <f>IF(N536="snížená",J536,0)</f>
        <v>0</v>
      </c>
      <c r="BG536" s="139">
        <f>IF(N536="zákl. přenesená",J536,0)</f>
        <v>0</v>
      </c>
      <c r="BH536" s="139">
        <f>IF(N536="sníž. přenesená",J536,0)</f>
        <v>0</v>
      </c>
      <c r="BI536" s="139">
        <f>IF(N536="nulová",J536,0)</f>
        <v>0</v>
      </c>
      <c r="BJ536" s="16" t="s">
        <v>85</v>
      </c>
      <c r="BK536" s="139">
        <f>ROUND(I536*H536,2)</f>
        <v>0</v>
      </c>
      <c r="BL536" s="16" t="s">
        <v>240</v>
      </c>
      <c r="BM536" s="138" t="s">
        <v>769</v>
      </c>
    </row>
    <row r="537" spans="2:65" s="1" customFormat="1" ht="24.2" customHeight="1">
      <c r="B537" s="31"/>
      <c r="C537" s="127" t="s">
        <v>770</v>
      </c>
      <c r="D537" s="127" t="s">
        <v>157</v>
      </c>
      <c r="E537" s="128" t="s">
        <v>771</v>
      </c>
      <c r="F537" s="129" t="s">
        <v>772</v>
      </c>
      <c r="G537" s="130" t="s">
        <v>88</v>
      </c>
      <c r="H537" s="131">
        <v>242</v>
      </c>
      <c r="I537" s="132"/>
      <c r="J537" s="133">
        <f>ROUND(I537*H537,2)</f>
        <v>0</v>
      </c>
      <c r="K537" s="129" t="s">
        <v>161</v>
      </c>
      <c r="L537" s="31"/>
      <c r="M537" s="134" t="s">
        <v>1</v>
      </c>
      <c r="N537" s="135" t="s">
        <v>45</v>
      </c>
      <c r="P537" s="136">
        <f>O537*H537</f>
        <v>0</v>
      </c>
      <c r="Q537" s="136">
        <v>0</v>
      </c>
      <c r="R537" s="136">
        <f>Q537*H537</f>
        <v>0</v>
      </c>
      <c r="S537" s="136">
        <v>2.7199999999999998E-2</v>
      </c>
      <c r="T537" s="137">
        <f>S537*H537</f>
        <v>6.5823999999999998</v>
      </c>
      <c r="AR537" s="138" t="s">
        <v>240</v>
      </c>
      <c r="AT537" s="138" t="s">
        <v>157</v>
      </c>
      <c r="AU537" s="138" t="s">
        <v>90</v>
      </c>
      <c r="AY537" s="16" t="s">
        <v>154</v>
      </c>
      <c r="BE537" s="139">
        <f>IF(N537="základní",J537,0)</f>
        <v>0</v>
      </c>
      <c r="BF537" s="139">
        <f>IF(N537="snížená",J537,0)</f>
        <v>0</v>
      </c>
      <c r="BG537" s="139">
        <f>IF(N537="zákl. přenesená",J537,0)</f>
        <v>0</v>
      </c>
      <c r="BH537" s="139">
        <f>IF(N537="sníž. přenesená",J537,0)</f>
        <v>0</v>
      </c>
      <c r="BI537" s="139">
        <f>IF(N537="nulová",J537,0)</f>
        <v>0</v>
      </c>
      <c r="BJ537" s="16" t="s">
        <v>85</v>
      </c>
      <c r="BK537" s="139">
        <f>ROUND(I537*H537,2)</f>
        <v>0</v>
      </c>
      <c r="BL537" s="16" t="s">
        <v>240</v>
      </c>
      <c r="BM537" s="138" t="s">
        <v>773</v>
      </c>
    </row>
    <row r="538" spans="2:65" s="1" customFormat="1" ht="33" customHeight="1">
      <c r="B538" s="31"/>
      <c r="C538" s="127" t="s">
        <v>774</v>
      </c>
      <c r="D538" s="127" t="s">
        <v>157</v>
      </c>
      <c r="E538" s="128" t="s">
        <v>775</v>
      </c>
      <c r="F538" s="129" t="s">
        <v>776</v>
      </c>
      <c r="G538" s="130" t="s">
        <v>88</v>
      </c>
      <c r="H538" s="131">
        <v>1045.5999999999999</v>
      </c>
      <c r="I538" s="132"/>
      <c r="J538" s="133">
        <f>ROUND(I538*H538,2)</f>
        <v>0</v>
      </c>
      <c r="K538" s="129" t="s">
        <v>161</v>
      </c>
      <c r="L538" s="31"/>
      <c r="M538" s="134" t="s">
        <v>1</v>
      </c>
      <c r="N538" s="135" t="s">
        <v>45</v>
      </c>
      <c r="P538" s="136">
        <f>O538*H538</f>
        <v>0</v>
      </c>
      <c r="Q538" s="136">
        <v>5.3E-3</v>
      </c>
      <c r="R538" s="136">
        <f>Q538*H538</f>
        <v>5.5416799999999995</v>
      </c>
      <c r="S538" s="136">
        <v>0</v>
      </c>
      <c r="T538" s="137">
        <f>S538*H538</f>
        <v>0</v>
      </c>
      <c r="AR538" s="138" t="s">
        <v>240</v>
      </c>
      <c r="AT538" s="138" t="s">
        <v>157</v>
      </c>
      <c r="AU538" s="138" t="s">
        <v>90</v>
      </c>
      <c r="AY538" s="16" t="s">
        <v>154</v>
      </c>
      <c r="BE538" s="139">
        <f>IF(N538="základní",J538,0)</f>
        <v>0</v>
      </c>
      <c r="BF538" s="139">
        <f>IF(N538="snížená",J538,0)</f>
        <v>0</v>
      </c>
      <c r="BG538" s="139">
        <f>IF(N538="zákl. přenesená",J538,0)</f>
        <v>0</v>
      </c>
      <c r="BH538" s="139">
        <f>IF(N538="sníž. přenesená",J538,0)</f>
        <v>0</v>
      </c>
      <c r="BI538" s="139">
        <f>IF(N538="nulová",J538,0)</f>
        <v>0</v>
      </c>
      <c r="BJ538" s="16" t="s">
        <v>85</v>
      </c>
      <c r="BK538" s="139">
        <f>ROUND(I538*H538,2)</f>
        <v>0</v>
      </c>
      <c r="BL538" s="16" t="s">
        <v>240</v>
      </c>
      <c r="BM538" s="138" t="s">
        <v>777</v>
      </c>
    </row>
    <row r="539" spans="2:65" s="13" customFormat="1" ht="11.25">
      <c r="B539" s="147"/>
      <c r="D539" s="141" t="s">
        <v>168</v>
      </c>
      <c r="E539" s="148" t="s">
        <v>1</v>
      </c>
      <c r="F539" s="149" t="s">
        <v>97</v>
      </c>
      <c r="H539" s="150">
        <v>1045.5999999999999</v>
      </c>
      <c r="I539" s="151"/>
      <c r="L539" s="147"/>
      <c r="M539" s="152"/>
      <c r="T539" s="153"/>
      <c r="AT539" s="148" t="s">
        <v>168</v>
      </c>
      <c r="AU539" s="148" t="s">
        <v>90</v>
      </c>
      <c r="AV539" s="13" t="s">
        <v>90</v>
      </c>
      <c r="AW539" s="13" t="s">
        <v>36</v>
      </c>
      <c r="AX539" s="13" t="s">
        <v>80</v>
      </c>
      <c r="AY539" s="148" t="s">
        <v>154</v>
      </c>
    </row>
    <row r="540" spans="2:65" s="14" customFormat="1" ht="11.25">
      <c r="B540" s="154"/>
      <c r="D540" s="141" t="s">
        <v>168</v>
      </c>
      <c r="E540" s="155" t="s">
        <v>1</v>
      </c>
      <c r="F540" s="156" t="s">
        <v>173</v>
      </c>
      <c r="H540" s="157">
        <v>1045.5999999999999</v>
      </c>
      <c r="I540" s="158"/>
      <c r="L540" s="154"/>
      <c r="M540" s="159"/>
      <c r="T540" s="160"/>
      <c r="AT540" s="155" t="s">
        <v>168</v>
      </c>
      <c r="AU540" s="155" t="s">
        <v>90</v>
      </c>
      <c r="AV540" s="14" t="s">
        <v>162</v>
      </c>
      <c r="AW540" s="14" t="s">
        <v>36</v>
      </c>
      <c r="AX540" s="14" t="s">
        <v>85</v>
      </c>
      <c r="AY540" s="155" t="s">
        <v>154</v>
      </c>
    </row>
    <row r="541" spans="2:65" s="1" customFormat="1" ht="16.5" customHeight="1">
      <c r="B541" s="31"/>
      <c r="C541" s="161" t="s">
        <v>778</v>
      </c>
      <c r="D541" s="161" t="s">
        <v>232</v>
      </c>
      <c r="E541" s="162" t="s">
        <v>779</v>
      </c>
      <c r="F541" s="163" t="s">
        <v>780</v>
      </c>
      <c r="G541" s="164" t="s">
        <v>88</v>
      </c>
      <c r="H541" s="165">
        <v>1150.1600000000001</v>
      </c>
      <c r="I541" s="166"/>
      <c r="J541" s="167">
        <f>ROUND(I541*H541,2)</f>
        <v>0</v>
      </c>
      <c r="K541" s="163" t="s">
        <v>161</v>
      </c>
      <c r="L541" s="168"/>
      <c r="M541" s="169" t="s">
        <v>1</v>
      </c>
      <c r="N541" s="170" t="s">
        <v>45</v>
      </c>
      <c r="P541" s="136">
        <f>O541*H541</f>
        <v>0</v>
      </c>
      <c r="Q541" s="136">
        <v>1.26E-2</v>
      </c>
      <c r="R541" s="136">
        <f>Q541*H541</f>
        <v>14.492016000000001</v>
      </c>
      <c r="S541" s="136">
        <v>0</v>
      </c>
      <c r="T541" s="137">
        <f>S541*H541</f>
        <v>0</v>
      </c>
      <c r="AR541" s="138" t="s">
        <v>332</v>
      </c>
      <c r="AT541" s="138" t="s">
        <v>232</v>
      </c>
      <c r="AU541" s="138" t="s">
        <v>90</v>
      </c>
      <c r="AY541" s="16" t="s">
        <v>154</v>
      </c>
      <c r="BE541" s="139">
        <f>IF(N541="základní",J541,0)</f>
        <v>0</v>
      </c>
      <c r="BF541" s="139">
        <f>IF(N541="snížená",J541,0)</f>
        <v>0</v>
      </c>
      <c r="BG541" s="139">
        <f>IF(N541="zákl. přenesená",J541,0)</f>
        <v>0</v>
      </c>
      <c r="BH541" s="139">
        <f>IF(N541="sníž. přenesená",J541,0)</f>
        <v>0</v>
      </c>
      <c r="BI541" s="139">
        <f>IF(N541="nulová",J541,0)</f>
        <v>0</v>
      </c>
      <c r="BJ541" s="16" t="s">
        <v>85</v>
      </c>
      <c r="BK541" s="139">
        <f>ROUND(I541*H541,2)</f>
        <v>0</v>
      </c>
      <c r="BL541" s="16" t="s">
        <v>240</v>
      </c>
      <c r="BM541" s="138" t="s">
        <v>781</v>
      </c>
    </row>
    <row r="542" spans="2:65" s="13" customFormat="1" ht="11.25">
      <c r="B542" s="147"/>
      <c r="D542" s="141" t="s">
        <v>168</v>
      </c>
      <c r="E542" s="148" t="s">
        <v>1</v>
      </c>
      <c r="F542" s="149" t="s">
        <v>97</v>
      </c>
      <c r="H542" s="150">
        <v>1045.5999999999999</v>
      </c>
      <c r="I542" s="151"/>
      <c r="L542" s="147"/>
      <c r="M542" s="152"/>
      <c r="T542" s="153"/>
      <c r="AT542" s="148" t="s">
        <v>168</v>
      </c>
      <c r="AU542" s="148" t="s">
        <v>90</v>
      </c>
      <c r="AV542" s="13" t="s">
        <v>90</v>
      </c>
      <c r="AW542" s="13" t="s">
        <v>36</v>
      </c>
      <c r="AX542" s="13" t="s">
        <v>80</v>
      </c>
      <c r="AY542" s="148" t="s">
        <v>154</v>
      </c>
    </row>
    <row r="543" spans="2:65" s="14" customFormat="1" ht="11.25">
      <c r="B543" s="154"/>
      <c r="D543" s="141" t="s">
        <v>168</v>
      </c>
      <c r="E543" s="155" t="s">
        <v>1</v>
      </c>
      <c r="F543" s="156" t="s">
        <v>173</v>
      </c>
      <c r="H543" s="157">
        <v>1045.5999999999999</v>
      </c>
      <c r="I543" s="158"/>
      <c r="L543" s="154"/>
      <c r="M543" s="159"/>
      <c r="T543" s="160"/>
      <c r="AT543" s="155" t="s">
        <v>168</v>
      </c>
      <c r="AU543" s="155" t="s">
        <v>90</v>
      </c>
      <c r="AV543" s="14" t="s">
        <v>162</v>
      </c>
      <c r="AW543" s="14" t="s">
        <v>36</v>
      </c>
      <c r="AX543" s="14" t="s">
        <v>85</v>
      </c>
      <c r="AY543" s="155" t="s">
        <v>154</v>
      </c>
    </row>
    <row r="544" spans="2:65" s="13" customFormat="1" ht="11.25">
      <c r="B544" s="147"/>
      <c r="D544" s="141" t="s">
        <v>168</v>
      </c>
      <c r="F544" s="149" t="s">
        <v>782</v>
      </c>
      <c r="H544" s="150">
        <v>1150.1600000000001</v>
      </c>
      <c r="I544" s="151"/>
      <c r="L544" s="147"/>
      <c r="M544" s="152"/>
      <c r="T544" s="153"/>
      <c r="AT544" s="148" t="s">
        <v>168</v>
      </c>
      <c r="AU544" s="148" t="s">
        <v>90</v>
      </c>
      <c r="AV544" s="13" t="s">
        <v>90</v>
      </c>
      <c r="AW544" s="13" t="s">
        <v>4</v>
      </c>
      <c r="AX544" s="13" t="s">
        <v>85</v>
      </c>
      <c r="AY544" s="148" t="s">
        <v>154</v>
      </c>
    </row>
    <row r="545" spans="2:65" s="1" customFormat="1" ht="24.2" customHeight="1">
      <c r="B545" s="31"/>
      <c r="C545" s="127" t="s">
        <v>783</v>
      </c>
      <c r="D545" s="127" t="s">
        <v>157</v>
      </c>
      <c r="E545" s="128" t="s">
        <v>784</v>
      </c>
      <c r="F545" s="129" t="s">
        <v>785</v>
      </c>
      <c r="G545" s="130" t="s">
        <v>88</v>
      </c>
      <c r="H545" s="131">
        <v>1045.5999999999999</v>
      </c>
      <c r="I545" s="132"/>
      <c r="J545" s="133">
        <f>ROUND(I545*H545,2)</f>
        <v>0</v>
      </c>
      <c r="K545" s="129" t="s">
        <v>161</v>
      </c>
      <c r="L545" s="31"/>
      <c r="M545" s="134" t="s">
        <v>1</v>
      </c>
      <c r="N545" s="135" t="s">
        <v>45</v>
      </c>
      <c r="P545" s="136">
        <f>O545*H545</f>
        <v>0</v>
      </c>
      <c r="Q545" s="136">
        <v>0</v>
      </c>
      <c r="R545" s="136">
        <f>Q545*H545</f>
        <v>0</v>
      </c>
      <c r="S545" s="136">
        <v>0</v>
      </c>
      <c r="T545" s="137">
        <f>S545*H545</f>
        <v>0</v>
      </c>
      <c r="AR545" s="138" t="s">
        <v>240</v>
      </c>
      <c r="AT545" s="138" t="s">
        <v>157</v>
      </c>
      <c r="AU545" s="138" t="s">
        <v>90</v>
      </c>
      <c r="AY545" s="16" t="s">
        <v>154</v>
      </c>
      <c r="BE545" s="139">
        <f>IF(N545="základní",J545,0)</f>
        <v>0</v>
      </c>
      <c r="BF545" s="139">
        <f>IF(N545="snížená",J545,0)</f>
        <v>0</v>
      </c>
      <c r="BG545" s="139">
        <f>IF(N545="zákl. přenesená",J545,0)</f>
        <v>0</v>
      </c>
      <c r="BH545" s="139">
        <f>IF(N545="sníž. přenesená",J545,0)</f>
        <v>0</v>
      </c>
      <c r="BI545" s="139">
        <f>IF(N545="nulová",J545,0)</f>
        <v>0</v>
      </c>
      <c r="BJ545" s="16" t="s">
        <v>85</v>
      </c>
      <c r="BK545" s="139">
        <f>ROUND(I545*H545,2)</f>
        <v>0</v>
      </c>
      <c r="BL545" s="16" t="s">
        <v>240</v>
      </c>
      <c r="BM545" s="138" t="s">
        <v>786</v>
      </c>
    </row>
    <row r="546" spans="2:65" s="13" customFormat="1" ht="11.25">
      <c r="B546" s="147"/>
      <c r="D546" s="141" t="s">
        <v>168</v>
      </c>
      <c r="E546" s="148" t="s">
        <v>1</v>
      </c>
      <c r="F546" s="149" t="s">
        <v>97</v>
      </c>
      <c r="H546" s="150">
        <v>1045.5999999999999</v>
      </c>
      <c r="I546" s="151"/>
      <c r="L546" s="147"/>
      <c r="M546" s="152"/>
      <c r="T546" s="153"/>
      <c r="AT546" s="148" t="s">
        <v>168</v>
      </c>
      <c r="AU546" s="148" t="s">
        <v>90</v>
      </c>
      <c r="AV546" s="13" t="s">
        <v>90</v>
      </c>
      <c r="AW546" s="13" t="s">
        <v>36</v>
      </c>
      <c r="AX546" s="13" t="s">
        <v>80</v>
      </c>
      <c r="AY546" s="148" t="s">
        <v>154</v>
      </c>
    </row>
    <row r="547" spans="2:65" s="14" customFormat="1" ht="11.25">
      <c r="B547" s="154"/>
      <c r="D547" s="141" t="s">
        <v>168</v>
      </c>
      <c r="E547" s="155" t="s">
        <v>1</v>
      </c>
      <c r="F547" s="156" t="s">
        <v>173</v>
      </c>
      <c r="H547" s="157">
        <v>1045.5999999999999</v>
      </c>
      <c r="I547" s="158"/>
      <c r="L547" s="154"/>
      <c r="M547" s="159"/>
      <c r="T547" s="160"/>
      <c r="AT547" s="155" t="s">
        <v>168</v>
      </c>
      <c r="AU547" s="155" t="s">
        <v>90</v>
      </c>
      <c r="AV547" s="14" t="s">
        <v>162</v>
      </c>
      <c r="AW547" s="14" t="s">
        <v>36</v>
      </c>
      <c r="AX547" s="14" t="s">
        <v>85</v>
      </c>
      <c r="AY547" s="155" t="s">
        <v>154</v>
      </c>
    </row>
    <row r="548" spans="2:65" s="1" customFormat="1" ht="16.5" customHeight="1">
      <c r="B548" s="31"/>
      <c r="C548" s="127" t="s">
        <v>787</v>
      </c>
      <c r="D548" s="127" t="s">
        <v>157</v>
      </c>
      <c r="E548" s="128" t="s">
        <v>788</v>
      </c>
      <c r="F548" s="129" t="s">
        <v>789</v>
      </c>
      <c r="G548" s="130" t="s">
        <v>106</v>
      </c>
      <c r="H548" s="131">
        <v>941.2</v>
      </c>
      <c r="I548" s="132"/>
      <c r="J548" s="133">
        <f>ROUND(I548*H548,2)</f>
        <v>0</v>
      </c>
      <c r="K548" s="129" t="s">
        <v>161</v>
      </c>
      <c r="L548" s="31"/>
      <c r="M548" s="134" t="s">
        <v>1</v>
      </c>
      <c r="N548" s="135" t="s">
        <v>45</v>
      </c>
      <c r="P548" s="136">
        <f>O548*H548</f>
        <v>0</v>
      </c>
      <c r="Q548" s="136">
        <v>3.0000000000000001E-5</v>
      </c>
      <c r="R548" s="136">
        <f>Q548*H548</f>
        <v>2.8236000000000001E-2</v>
      </c>
      <c r="S548" s="136">
        <v>0</v>
      </c>
      <c r="T548" s="137">
        <f>S548*H548</f>
        <v>0</v>
      </c>
      <c r="AR548" s="138" t="s">
        <v>240</v>
      </c>
      <c r="AT548" s="138" t="s">
        <v>157</v>
      </c>
      <c r="AU548" s="138" t="s">
        <v>90</v>
      </c>
      <c r="AY548" s="16" t="s">
        <v>154</v>
      </c>
      <c r="BE548" s="139">
        <f>IF(N548="základní",J548,0)</f>
        <v>0</v>
      </c>
      <c r="BF548" s="139">
        <f>IF(N548="snížená",J548,0)</f>
        <v>0</v>
      </c>
      <c r="BG548" s="139">
        <f>IF(N548="zákl. přenesená",J548,0)</f>
        <v>0</v>
      </c>
      <c r="BH548" s="139">
        <f>IF(N548="sníž. přenesená",J548,0)</f>
        <v>0</v>
      </c>
      <c r="BI548" s="139">
        <f>IF(N548="nulová",J548,0)</f>
        <v>0</v>
      </c>
      <c r="BJ548" s="16" t="s">
        <v>85</v>
      </c>
      <c r="BK548" s="139">
        <f>ROUND(I548*H548,2)</f>
        <v>0</v>
      </c>
      <c r="BL548" s="16" t="s">
        <v>240</v>
      </c>
      <c r="BM548" s="138" t="s">
        <v>790</v>
      </c>
    </row>
    <row r="549" spans="2:65" s="12" customFormat="1" ht="11.25">
      <c r="B549" s="140"/>
      <c r="D549" s="141" t="s">
        <v>168</v>
      </c>
      <c r="E549" s="142" t="s">
        <v>1</v>
      </c>
      <c r="F549" s="143" t="s">
        <v>248</v>
      </c>
      <c r="H549" s="142" t="s">
        <v>1</v>
      </c>
      <c r="I549" s="144"/>
      <c r="L549" s="140"/>
      <c r="M549" s="145"/>
      <c r="T549" s="146"/>
      <c r="AT549" s="142" t="s">
        <v>168</v>
      </c>
      <c r="AU549" s="142" t="s">
        <v>90</v>
      </c>
      <c r="AV549" s="12" t="s">
        <v>85</v>
      </c>
      <c r="AW549" s="12" t="s">
        <v>36</v>
      </c>
      <c r="AX549" s="12" t="s">
        <v>80</v>
      </c>
      <c r="AY549" s="142" t="s">
        <v>154</v>
      </c>
    </row>
    <row r="550" spans="2:65" s="13" customFormat="1" ht="11.25">
      <c r="B550" s="147"/>
      <c r="D550" s="141" t="s">
        <v>168</v>
      </c>
      <c r="E550" s="148" t="s">
        <v>1</v>
      </c>
      <c r="F550" s="149" t="s">
        <v>791</v>
      </c>
      <c r="H550" s="150">
        <v>42.4</v>
      </c>
      <c r="I550" s="151"/>
      <c r="L550" s="147"/>
      <c r="M550" s="152"/>
      <c r="T550" s="153"/>
      <c r="AT550" s="148" t="s">
        <v>168</v>
      </c>
      <c r="AU550" s="148" t="s">
        <v>90</v>
      </c>
      <c r="AV550" s="13" t="s">
        <v>90</v>
      </c>
      <c r="AW550" s="13" t="s">
        <v>36</v>
      </c>
      <c r="AX550" s="13" t="s">
        <v>80</v>
      </c>
      <c r="AY550" s="148" t="s">
        <v>154</v>
      </c>
    </row>
    <row r="551" spans="2:65" s="12" customFormat="1" ht="11.25">
      <c r="B551" s="140"/>
      <c r="D551" s="141" t="s">
        <v>168</v>
      </c>
      <c r="E551" s="142" t="s">
        <v>1</v>
      </c>
      <c r="F551" s="143" t="s">
        <v>177</v>
      </c>
      <c r="H551" s="142" t="s">
        <v>1</v>
      </c>
      <c r="I551" s="144"/>
      <c r="L551" s="140"/>
      <c r="M551" s="145"/>
      <c r="T551" s="146"/>
      <c r="AT551" s="142" t="s">
        <v>168</v>
      </c>
      <c r="AU551" s="142" t="s">
        <v>90</v>
      </c>
      <c r="AV551" s="12" t="s">
        <v>85</v>
      </c>
      <c r="AW551" s="12" t="s">
        <v>36</v>
      </c>
      <c r="AX551" s="12" t="s">
        <v>80</v>
      </c>
      <c r="AY551" s="142" t="s">
        <v>154</v>
      </c>
    </row>
    <row r="552" spans="2:65" s="13" customFormat="1" ht="22.5">
      <c r="B552" s="147"/>
      <c r="D552" s="141" t="s">
        <v>168</v>
      </c>
      <c r="E552" s="148" t="s">
        <v>1</v>
      </c>
      <c r="F552" s="149" t="s">
        <v>792</v>
      </c>
      <c r="H552" s="150">
        <v>154</v>
      </c>
      <c r="I552" s="151"/>
      <c r="L552" s="147"/>
      <c r="M552" s="152"/>
      <c r="T552" s="153"/>
      <c r="AT552" s="148" t="s">
        <v>168</v>
      </c>
      <c r="AU552" s="148" t="s">
        <v>90</v>
      </c>
      <c r="AV552" s="13" t="s">
        <v>90</v>
      </c>
      <c r="AW552" s="13" t="s">
        <v>36</v>
      </c>
      <c r="AX552" s="13" t="s">
        <v>80</v>
      </c>
      <c r="AY552" s="148" t="s">
        <v>154</v>
      </c>
    </row>
    <row r="553" spans="2:65" s="12" customFormat="1" ht="11.25">
      <c r="B553" s="140"/>
      <c r="D553" s="141" t="s">
        <v>168</v>
      </c>
      <c r="E553" s="142" t="s">
        <v>1</v>
      </c>
      <c r="F553" s="143" t="s">
        <v>179</v>
      </c>
      <c r="H553" s="142" t="s">
        <v>1</v>
      </c>
      <c r="I553" s="144"/>
      <c r="L553" s="140"/>
      <c r="M553" s="145"/>
      <c r="T553" s="146"/>
      <c r="AT553" s="142" t="s">
        <v>168</v>
      </c>
      <c r="AU553" s="142" t="s">
        <v>90</v>
      </c>
      <c r="AV553" s="12" t="s">
        <v>85</v>
      </c>
      <c r="AW553" s="12" t="s">
        <v>36</v>
      </c>
      <c r="AX553" s="12" t="s">
        <v>80</v>
      </c>
      <c r="AY553" s="142" t="s">
        <v>154</v>
      </c>
    </row>
    <row r="554" spans="2:65" s="13" customFormat="1" ht="22.5">
      <c r="B554" s="147"/>
      <c r="D554" s="141" t="s">
        <v>168</v>
      </c>
      <c r="E554" s="148" t="s">
        <v>1</v>
      </c>
      <c r="F554" s="149" t="s">
        <v>793</v>
      </c>
      <c r="H554" s="150">
        <v>744.8</v>
      </c>
      <c r="I554" s="151"/>
      <c r="L554" s="147"/>
      <c r="M554" s="152"/>
      <c r="T554" s="153"/>
      <c r="AT554" s="148" t="s">
        <v>168</v>
      </c>
      <c r="AU554" s="148" t="s">
        <v>90</v>
      </c>
      <c r="AV554" s="13" t="s">
        <v>90</v>
      </c>
      <c r="AW554" s="13" t="s">
        <v>36</v>
      </c>
      <c r="AX554" s="13" t="s">
        <v>80</v>
      </c>
      <c r="AY554" s="148" t="s">
        <v>154</v>
      </c>
    </row>
    <row r="555" spans="2:65" s="14" customFormat="1" ht="11.25">
      <c r="B555" s="154"/>
      <c r="D555" s="141" t="s">
        <v>168</v>
      </c>
      <c r="E555" s="155" t="s">
        <v>1</v>
      </c>
      <c r="F555" s="156" t="s">
        <v>173</v>
      </c>
      <c r="H555" s="157">
        <v>941.2</v>
      </c>
      <c r="I555" s="158"/>
      <c r="L555" s="154"/>
      <c r="M555" s="159"/>
      <c r="T555" s="160"/>
      <c r="AT555" s="155" t="s">
        <v>168</v>
      </c>
      <c r="AU555" s="155" t="s">
        <v>90</v>
      </c>
      <c r="AV555" s="14" t="s">
        <v>162</v>
      </c>
      <c r="AW555" s="14" t="s">
        <v>36</v>
      </c>
      <c r="AX555" s="14" t="s">
        <v>85</v>
      </c>
      <c r="AY555" s="155" t="s">
        <v>154</v>
      </c>
    </row>
    <row r="556" spans="2:65" s="1" customFormat="1" ht="16.5" customHeight="1">
      <c r="B556" s="31"/>
      <c r="C556" s="127" t="s">
        <v>794</v>
      </c>
      <c r="D556" s="127" t="s">
        <v>157</v>
      </c>
      <c r="E556" s="128" t="s">
        <v>795</v>
      </c>
      <c r="F556" s="129" t="s">
        <v>796</v>
      </c>
      <c r="G556" s="130" t="s">
        <v>166</v>
      </c>
      <c r="H556" s="131">
        <v>200</v>
      </c>
      <c r="I556" s="132"/>
      <c r="J556" s="133">
        <f>ROUND(I556*H556,2)</f>
        <v>0</v>
      </c>
      <c r="K556" s="129" t="s">
        <v>161</v>
      </c>
      <c r="L556" s="31"/>
      <c r="M556" s="134" t="s">
        <v>1</v>
      </c>
      <c r="N556" s="135" t="s">
        <v>45</v>
      </c>
      <c r="P556" s="136">
        <f>O556*H556</f>
        <v>0</v>
      </c>
      <c r="Q556" s="136">
        <v>0</v>
      </c>
      <c r="R556" s="136">
        <f>Q556*H556</f>
        <v>0</v>
      </c>
      <c r="S556" s="136">
        <v>0</v>
      </c>
      <c r="T556" s="137">
        <f>S556*H556</f>
        <v>0</v>
      </c>
      <c r="AR556" s="138" t="s">
        <v>240</v>
      </c>
      <c r="AT556" s="138" t="s">
        <v>157</v>
      </c>
      <c r="AU556" s="138" t="s">
        <v>90</v>
      </c>
      <c r="AY556" s="16" t="s">
        <v>154</v>
      </c>
      <c r="BE556" s="139">
        <f>IF(N556="základní",J556,0)</f>
        <v>0</v>
      </c>
      <c r="BF556" s="139">
        <f>IF(N556="snížená",J556,0)</f>
        <v>0</v>
      </c>
      <c r="BG556" s="139">
        <f>IF(N556="zákl. přenesená",J556,0)</f>
        <v>0</v>
      </c>
      <c r="BH556" s="139">
        <f>IF(N556="sníž. přenesená",J556,0)</f>
        <v>0</v>
      </c>
      <c r="BI556" s="139">
        <f>IF(N556="nulová",J556,0)</f>
        <v>0</v>
      </c>
      <c r="BJ556" s="16" t="s">
        <v>85</v>
      </c>
      <c r="BK556" s="139">
        <f>ROUND(I556*H556,2)</f>
        <v>0</v>
      </c>
      <c r="BL556" s="16" t="s">
        <v>240</v>
      </c>
      <c r="BM556" s="138" t="s">
        <v>797</v>
      </c>
    </row>
    <row r="557" spans="2:65" s="1" customFormat="1" ht="21.75" customHeight="1">
      <c r="B557" s="31"/>
      <c r="C557" s="127" t="s">
        <v>798</v>
      </c>
      <c r="D557" s="127" t="s">
        <v>157</v>
      </c>
      <c r="E557" s="128" t="s">
        <v>799</v>
      </c>
      <c r="F557" s="129" t="s">
        <v>800</v>
      </c>
      <c r="G557" s="130" t="s">
        <v>166</v>
      </c>
      <c r="H557" s="131">
        <v>50</v>
      </c>
      <c r="I557" s="132"/>
      <c r="J557" s="133">
        <f>ROUND(I557*H557,2)</f>
        <v>0</v>
      </c>
      <c r="K557" s="129" t="s">
        <v>161</v>
      </c>
      <c r="L557" s="31"/>
      <c r="M557" s="134" t="s">
        <v>1</v>
      </c>
      <c r="N557" s="135" t="s">
        <v>45</v>
      </c>
      <c r="P557" s="136">
        <f>O557*H557</f>
        <v>0</v>
      </c>
      <c r="Q557" s="136">
        <v>0</v>
      </c>
      <c r="R557" s="136">
        <f>Q557*H557</f>
        <v>0</v>
      </c>
      <c r="S557" s="136">
        <v>0</v>
      </c>
      <c r="T557" s="137">
        <f>S557*H557</f>
        <v>0</v>
      </c>
      <c r="AR557" s="138" t="s">
        <v>240</v>
      </c>
      <c r="AT557" s="138" t="s">
        <v>157</v>
      </c>
      <c r="AU557" s="138" t="s">
        <v>90</v>
      </c>
      <c r="AY557" s="16" t="s">
        <v>154</v>
      </c>
      <c r="BE557" s="139">
        <f>IF(N557="základní",J557,0)</f>
        <v>0</v>
      </c>
      <c r="BF557" s="139">
        <f>IF(N557="snížená",J557,0)</f>
        <v>0</v>
      </c>
      <c r="BG557" s="139">
        <f>IF(N557="zákl. přenesená",J557,0)</f>
        <v>0</v>
      </c>
      <c r="BH557" s="139">
        <f>IF(N557="sníž. přenesená",J557,0)</f>
        <v>0</v>
      </c>
      <c r="BI557" s="139">
        <f>IF(N557="nulová",J557,0)</f>
        <v>0</v>
      </c>
      <c r="BJ557" s="16" t="s">
        <v>85</v>
      </c>
      <c r="BK557" s="139">
        <f>ROUND(I557*H557,2)</f>
        <v>0</v>
      </c>
      <c r="BL557" s="16" t="s">
        <v>240</v>
      </c>
      <c r="BM557" s="138" t="s">
        <v>801</v>
      </c>
    </row>
    <row r="558" spans="2:65" s="1" customFormat="1" ht="24.2" customHeight="1">
      <c r="B558" s="31"/>
      <c r="C558" s="127" t="s">
        <v>802</v>
      </c>
      <c r="D558" s="127" t="s">
        <v>157</v>
      </c>
      <c r="E558" s="128" t="s">
        <v>803</v>
      </c>
      <c r="F558" s="129" t="s">
        <v>804</v>
      </c>
      <c r="G558" s="130" t="s">
        <v>88</v>
      </c>
      <c r="H558" s="131">
        <v>1045.5999999999999</v>
      </c>
      <c r="I558" s="132"/>
      <c r="J558" s="133">
        <f>ROUND(I558*H558,2)</f>
        <v>0</v>
      </c>
      <c r="K558" s="129" t="s">
        <v>161</v>
      </c>
      <c r="L558" s="31"/>
      <c r="M558" s="134" t="s">
        <v>1</v>
      </c>
      <c r="N558" s="135" t="s">
        <v>45</v>
      </c>
      <c r="P558" s="136">
        <f>O558*H558</f>
        <v>0</v>
      </c>
      <c r="Q558" s="136">
        <v>4.5000000000000003E-5</v>
      </c>
      <c r="R558" s="136">
        <f>Q558*H558</f>
        <v>4.7051999999999997E-2</v>
      </c>
      <c r="S558" s="136">
        <v>0</v>
      </c>
      <c r="T558" s="137">
        <f>S558*H558</f>
        <v>0</v>
      </c>
      <c r="AR558" s="138" t="s">
        <v>240</v>
      </c>
      <c r="AT558" s="138" t="s">
        <v>157</v>
      </c>
      <c r="AU558" s="138" t="s">
        <v>90</v>
      </c>
      <c r="AY558" s="16" t="s">
        <v>154</v>
      </c>
      <c r="BE558" s="139">
        <f>IF(N558="základní",J558,0)</f>
        <v>0</v>
      </c>
      <c r="BF558" s="139">
        <f>IF(N558="snížená",J558,0)</f>
        <v>0</v>
      </c>
      <c r="BG558" s="139">
        <f>IF(N558="zákl. přenesená",J558,0)</f>
        <v>0</v>
      </c>
      <c r="BH558" s="139">
        <f>IF(N558="sníž. přenesená",J558,0)</f>
        <v>0</v>
      </c>
      <c r="BI558" s="139">
        <f>IF(N558="nulová",J558,0)</f>
        <v>0</v>
      </c>
      <c r="BJ558" s="16" t="s">
        <v>85</v>
      </c>
      <c r="BK558" s="139">
        <f>ROUND(I558*H558,2)</f>
        <v>0</v>
      </c>
      <c r="BL558" s="16" t="s">
        <v>240</v>
      </c>
      <c r="BM558" s="138" t="s">
        <v>805</v>
      </c>
    </row>
    <row r="559" spans="2:65" s="13" customFormat="1" ht="11.25">
      <c r="B559" s="147"/>
      <c r="D559" s="141" t="s">
        <v>168</v>
      </c>
      <c r="E559" s="148" t="s">
        <v>1</v>
      </c>
      <c r="F559" s="149" t="s">
        <v>97</v>
      </c>
      <c r="H559" s="150">
        <v>1045.5999999999999</v>
      </c>
      <c r="I559" s="151"/>
      <c r="L559" s="147"/>
      <c r="M559" s="152"/>
      <c r="T559" s="153"/>
      <c r="AT559" s="148" t="s">
        <v>168</v>
      </c>
      <c r="AU559" s="148" t="s">
        <v>90</v>
      </c>
      <c r="AV559" s="13" t="s">
        <v>90</v>
      </c>
      <c r="AW559" s="13" t="s">
        <v>36</v>
      </c>
      <c r="AX559" s="13" t="s">
        <v>80</v>
      </c>
      <c r="AY559" s="148" t="s">
        <v>154</v>
      </c>
    </row>
    <row r="560" spans="2:65" s="14" customFormat="1" ht="11.25">
      <c r="B560" s="154"/>
      <c r="D560" s="141" t="s">
        <v>168</v>
      </c>
      <c r="E560" s="155" t="s">
        <v>1</v>
      </c>
      <c r="F560" s="156" t="s">
        <v>173</v>
      </c>
      <c r="H560" s="157">
        <v>1045.5999999999999</v>
      </c>
      <c r="I560" s="158"/>
      <c r="L560" s="154"/>
      <c r="M560" s="159"/>
      <c r="T560" s="160"/>
      <c r="AT560" s="155" t="s">
        <v>168</v>
      </c>
      <c r="AU560" s="155" t="s">
        <v>90</v>
      </c>
      <c r="AV560" s="14" t="s">
        <v>162</v>
      </c>
      <c r="AW560" s="14" t="s">
        <v>36</v>
      </c>
      <c r="AX560" s="14" t="s">
        <v>85</v>
      </c>
      <c r="AY560" s="155" t="s">
        <v>154</v>
      </c>
    </row>
    <row r="561" spans="2:65" s="1" customFormat="1" ht="33" customHeight="1">
      <c r="B561" s="31"/>
      <c r="C561" s="127" t="s">
        <v>806</v>
      </c>
      <c r="D561" s="127" t="s">
        <v>157</v>
      </c>
      <c r="E561" s="128" t="s">
        <v>807</v>
      </c>
      <c r="F561" s="129" t="s">
        <v>808</v>
      </c>
      <c r="G561" s="130" t="s">
        <v>88</v>
      </c>
      <c r="H561" s="131">
        <v>156.84</v>
      </c>
      <c r="I561" s="132"/>
      <c r="J561" s="133">
        <f>ROUND(I561*H561,2)</f>
        <v>0</v>
      </c>
      <c r="K561" s="129" t="s">
        <v>161</v>
      </c>
      <c r="L561" s="31"/>
      <c r="M561" s="134" t="s">
        <v>1</v>
      </c>
      <c r="N561" s="135" t="s">
        <v>45</v>
      </c>
      <c r="P561" s="136">
        <f>O561*H561</f>
        <v>0</v>
      </c>
      <c r="Q561" s="136">
        <v>8.0000000000000002E-3</v>
      </c>
      <c r="R561" s="136">
        <f>Q561*H561</f>
        <v>1.2547200000000001</v>
      </c>
      <c r="S561" s="136">
        <v>0</v>
      </c>
      <c r="T561" s="137">
        <f>S561*H561</f>
        <v>0</v>
      </c>
      <c r="AR561" s="138" t="s">
        <v>240</v>
      </c>
      <c r="AT561" s="138" t="s">
        <v>157</v>
      </c>
      <c r="AU561" s="138" t="s">
        <v>90</v>
      </c>
      <c r="AY561" s="16" t="s">
        <v>154</v>
      </c>
      <c r="BE561" s="139">
        <f>IF(N561="základní",J561,0)</f>
        <v>0</v>
      </c>
      <c r="BF561" s="139">
        <f>IF(N561="snížená",J561,0)</f>
        <v>0</v>
      </c>
      <c r="BG561" s="139">
        <f>IF(N561="zákl. přenesená",J561,0)</f>
        <v>0</v>
      </c>
      <c r="BH561" s="139">
        <f>IF(N561="sníž. přenesená",J561,0)</f>
        <v>0</v>
      </c>
      <c r="BI561" s="139">
        <f>IF(N561="nulová",J561,0)</f>
        <v>0</v>
      </c>
      <c r="BJ561" s="16" t="s">
        <v>85</v>
      </c>
      <c r="BK561" s="139">
        <f>ROUND(I561*H561,2)</f>
        <v>0</v>
      </c>
      <c r="BL561" s="16" t="s">
        <v>240</v>
      </c>
      <c r="BM561" s="138" t="s">
        <v>809</v>
      </c>
    </row>
    <row r="562" spans="2:65" s="12" customFormat="1" ht="11.25">
      <c r="B562" s="140"/>
      <c r="D562" s="141" t="s">
        <v>168</v>
      </c>
      <c r="E562" s="142" t="s">
        <v>1</v>
      </c>
      <c r="F562" s="143" t="s">
        <v>810</v>
      </c>
      <c r="H562" s="142" t="s">
        <v>1</v>
      </c>
      <c r="I562" s="144"/>
      <c r="L562" s="140"/>
      <c r="M562" s="145"/>
      <c r="T562" s="146"/>
      <c r="AT562" s="142" t="s">
        <v>168</v>
      </c>
      <c r="AU562" s="142" t="s">
        <v>90</v>
      </c>
      <c r="AV562" s="12" t="s">
        <v>85</v>
      </c>
      <c r="AW562" s="12" t="s">
        <v>36</v>
      </c>
      <c r="AX562" s="12" t="s">
        <v>80</v>
      </c>
      <c r="AY562" s="142" t="s">
        <v>154</v>
      </c>
    </row>
    <row r="563" spans="2:65" s="13" customFormat="1" ht="11.25">
      <c r="B563" s="147"/>
      <c r="D563" s="141" t="s">
        <v>168</v>
      </c>
      <c r="E563" s="148" t="s">
        <v>1</v>
      </c>
      <c r="F563" s="149" t="s">
        <v>811</v>
      </c>
      <c r="H563" s="150">
        <v>156.84</v>
      </c>
      <c r="I563" s="151"/>
      <c r="L563" s="147"/>
      <c r="M563" s="152"/>
      <c r="T563" s="153"/>
      <c r="AT563" s="148" t="s">
        <v>168</v>
      </c>
      <c r="AU563" s="148" t="s">
        <v>90</v>
      </c>
      <c r="AV563" s="13" t="s">
        <v>90</v>
      </c>
      <c r="AW563" s="13" t="s">
        <v>36</v>
      </c>
      <c r="AX563" s="13" t="s">
        <v>80</v>
      </c>
      <c r="AY563" s="148" t="s">
        <v>154</v>
      </c>
    </row>
    <row r="564" spans="2:65" s="14" customFormat="1" ht="11.25">
      <c r="B564" s="154"/>
      <c r="D564" s="141" t="s">
        <v>168</v>
      </c>
      <c r="E564" s="155" t="s">
        <v>1</v>
      </c>
      <c r="F564" s="156" t="s">
        <v>173</v>
      </c>
      <c r="H564" s="157">
        <v>156.84</v>
      </c>
      <c r="I564" s="158"/>
      <c r="L564" s="154"/>
      <c r="M564" s="159"/>
      <c r="T564" s="160"/>
      <c r="AT564" s="155" t="s">
        <v>168</v>
      </c>
      <c r="AU564" s="155" t="s">
        <v>90</v>
      </c>
      <c r="AV564" s="14" t="s">
        <v>162</v>
      </c>
      <c r="AW564" s="14" t="s">
        <v>36</v>
      </c>
      <c r="AX564" s="14" t="s">
        <v>85</v>
      </c>
      <c r="AY564" s="155" t="s">
        <v>154</v>
      </c>
    </row>
    <row r="565" spans="2:65" s="1" customFormat="1" ht="24.2" customHeight="1">
      <c r="B565" s="31"/>
      <c r="C565" s="127" t="s">
        <v>812</v>
      </c>
      <c r="D565" s="127" t="s">
        <v>157</v>
      </c>
      <c r="E565" s="128" t="s">
        <v>813</v>
      </c>
      <c r="F565" s="129" t="s">
        <v>814</v>
      </c>
      <c r="G565" s="130" t="s">
        <v>340</v>
      </c>
      <c r="H565" s="171"/>
      <c r="I565" s="132"/>
      <c r="J565" s="133">
        <f>ROUND(I565*H565,2)</f>
        <v>0</v>
      </c>
      <c r="K565" s="129" t="s">
        <v>161</v>
      </c>
      <c r="L565" s="31"/>
      <c r="M565" s="134" t="s">
        <v>1</v>
      </c>
      <c r="N565" s="135" t="s">
        <v>45</v>
      </c>
      <c r="P565" s="136">
        <f>O565*H565</f>
        <v>0</v>
      </c>
      <c r="Q565" s="136">
        <v>0</v>
      </c>
      <c r="R565" s="136">
        <f>Q565*H565</f>
        <v>0</v>
      </c>
      <c r="S565" s="136">
        <v>0</v>
      </c>
      <c r="T565" s="137">
        <f>S565*H565</f>
        <v>0</v>
      </c>
      <c r="AR565" s="138" t="s">
        <v>240</v>
      </c>
      <c r="AT565" s="138" t="s">
        <v>157</v>
      </c>
      <c r="AU565" s="138" t="s">
        <v>90</v>
      </c>
      <c r="AY565" s="16" t="s">
        <v>154</v>
      </c>
      <c r="BE565" s="139">
        <f>IF(N565="základní",J565,0)</f>
        <v>0</v>
      </c>
      <c r="BF565" s="139">
        <f>IF(N565="snížená",J565,0)</f>
        <v>0</v>
      </c>
      <c r="BG565" s="139">
        <f>IF(N565="zákl. přenesená",J565,0)</f>
        <v>0</v>
      </c>
      <c r="BH565" s="139">
        <f>IF(N565="sníž. přenesená",J565,0)</f>
        <v>0</v>
      </c>
      <c r="BI565" s="139">
        <f>IF(N565="nulová",J565,0)</f>
        <v>0</v>
      </c>
      <c r="BJ565" s="16" t="s">
        <v>85</v>
      </c>
      <c r="BK565" s="139">
        <f>ROUND(I565*H565,2)</f>
        <v>0</v>
      </c>
      <c r="BL565" s="16" t="s">
        <v>240</v>
      </c>
      <c r="BM565" s="138" t="s">
        <v>815</v>
      </c>
    </row>
    <row r="566" spans="2:65" s="11" customFormat="1" ht="22.9" customHeight="1">
      <c r="B566" s="115"/>
      <c r="D566" s="116" t="s">
        <v>79</v>
      </c>
      <c r="E566" s="125" t="s">
        <v>816</v>
      </c>
      <c r="F566" s="125" t="s">
        <v>817</v>
      </c>
      <c r="I566" s="118"/>
      <c r="J566" s="126">
        <f>BK566</f>
        <v>0</v>
      </c>
      <c r="L566" s="115"/>
      <c r="M566" s="120"/>
      <c r="P566" s="121">
        <f>SUM(P567:P578)</f>
        <v>0</v>
      </c>
      <c r="R566" s="121">
        <f>SUM(R567:R578)</f>
        <v>0.14455584000000002</v>
      </c>
      <c r="T566" s="122">
        <f>SUM(T567:T578)</f>
        <v>0</v>
      </c>
      <c r="AR566" s="116" t="s">
        <v>90</v>
      </c>
      <c r="AT566" s="123" t="s">
        <v>79</v>
      </c>
      <c r="AU566" s="123" t="s">
        <v>85</v>
      </c>
      <c r="AY566" s="116" t="s">
        <v>154</v>
      </c>
      <c r="BK566" s="124">
        <f>SUM(BK567:BK578)</f>
        <v>0</v>
      </c>
    </row>
    <row r="567" spans="2:65" s="1" customFormat="1" ht="24.2" customHeight="1">
      <c r="B567" s="31"/>
      <c r="C567" s="127" t="s">
        <v>818</v>
      </c>
      <c r="D567" s="127" t="s">
        <v>157</v>
      </c>
      <c r="E567" s="128" t="s">
        <v>819</v>
      </c>
      <c r="F567" s="129" t="s">
        <v>820</v>
      </c>
      <c r="G567" s="130" t="s">
        <v>88</v>
      </c>
      <c r="H567" s="131">
        <v>388.8</v>
      </c>
      <c r="I567" s="132"/>
      <c r="J567" s="133">
        <f>ROUND(I567*H567,2)</f>
        <v>0</v>
      </c>
      <c r="K567" s="129" t="s">
        <v>161</v>
      </c>
      <c r="L567" s="31"/>
      <c r="M567" s="134" t="s">
        <v>1</v>
      </c>
      <c r="N567" s="135" t="s">
        <v>45</v>
      </c>
      <c r="P567" s="136">
        <f>O567*H567</f>
        <v>0</v>
      </c>
      <c r="Q567" s="136">
        <v>8.0000000000000007E-5</v>
      </c>
      <c r="R567" s="136">
        <f>Q567*H567</f>
        <v>3.1104000000000003E-2</v>
      </c>
      <c r="S567" s="136">
        <v>0</v>
      </c>
      <c r="T567" s="137">
        <f>S567*H567</f>
        <v>0</v>
      </c>
      <c r="AR567" s="138" t="s">
        <v>240</v>
      </c>
      <c r="AT567" s="138" t="s">
        <v>157</v>
      </c>
      <c r="AU567" s="138" t="s">
        <v>90</v>
      </c>
      <c r="AY567" s="16" t="s">
        <v>154</v>
      </c>
      <c r="BE567" s="139">
        <f>IF(N567="základní",J567,0)</f>
        <v>0</v>
      </c>
      <c r="BF567" s="139">
        <f>IF(N567="snížená",J567,0)</f>
        <v>0</v>
      </c>
      <c r="BG567" s="139">
        <f>IF(N567="zákl. přenesená",J567,0)</f>
        <v>0</v>
      </c>
      <c r="BH567" s="139">
        <f>IF(N567="sníž. přenesená",J567,0)</f>
        <v>0</v>
      </c>
      <c r="BI567" s="139">
        <f>IF(N567="nulová",J567,0)</f>
        <v>0</v>
      </c>
      <c r="BJ567" s="16" t="s">
        <v>85</v>
      </c>
      <c r="BK567" s="139">
        <f>ROUND(I567*H567,2)</f>
        <v>0</v>
      </c>
      <c r="BL567" s="16" t="s">
        <v>240</v>
      </c>
      <c r="BM567" s="138" t="s">
        <v>821</v>
      </c>
    </row>
    <row r="568" spans="2:65" s="13" customFormat="1" ht="11.25">
      <c r="B568" s="147"/>
      <c r="D568" s="141" t="s">
        <v>168</v>
      </c>
      <c r="E568" s="148" t="s">
        <v>1</v>
      </c>
      <c r="F568" s="149" t="s">
        <v>108</v>
      </c>
      <c r="H568" s="150">
        <v>388.8</v>
      </c>
      <c r="I568" s="151"/>
      <c r="L568" s="147"/>
      <c r="M568" s="152"/>
      <c r="T568" s="153"/>
      <c r="AT568" s="148" t="s">
        <v>168</v>
      </c>
      <c r="AU568" s="148" t="s">
        <v>90</v>
      </c>
      <c r="AV568" s="13" t="s">
        <v>90</v>
      </c>
      <c r="AW568" s="13" t="s">
        <v>36</v>
      </c>
      <c r="AX568" s="13" t="s">
        <v>80</v>
      </c>
      <c r="AY568" s="148" t="s">
        <v>154</v>
      </c>
    </row>
    <row r="569" spans="2:65" s="14" customFormat="1" ht="11.25">
      <c r="B569" s="154"/>
      <c r="D569" s="141" t="s">
        <v>168</v>
      </c>
      <c r="E569" s="155" t="s">
        <v>1</v>
      </c>
      <c r="F569" s="156" t="s">
        <v>173</v>
      </c>
      <c r="H569" s="157">
        <v>388.8</v>
      </c>
      <c r="I569" s="158"/>
      <c r="L569" s="154"/>
      <c r="M569" s="159"/>
      <c r="T569" s="160"/>
      <c r="AT569" s="155" t="s">
        <v>168</v>
      </c>
      <c r="AU569" s="155" t="s">
        <v>90</v>
      </c>
      <c r="AV569" s="14" t="s">
        <v>162</v>
      </c>
      <c r="AW569" s="14" t="s">
        <v>36</v>
      </c>
      <c r="AX569" s="14" t="s">
        <v>85</v>
      </c>
      <c r="AY569" s="155" t="s">
        <v>154</v>
      </c>
    </row>
    <row r="570" spans="2:65" s="1" customFormat="1" ht="16.5" customHeight="1">
      <c r="B570" s="31"/>
      <c r="C570" s="127" t="s">
        <v>822</v>
      </c>
      <c r="D570" s="127" t="s">
        <v>157</v>
      </c>
      <c r="E570" s="128" t="s">
        <v>823</v>
      </c>
      <c r="F570" s="129" t="s">
        <v>824</v>
      </c>
      <c r="G570" s="130" t="s">
        <v>88</v>
      </c>
      <c r="H570" s="131">
        <v>388.8</v>
      </c>
      <c r="I570" s="132"/>
      <c r="J570" s="133">
        <f>ROUND(I570*H570,2)</f>
        <v>0</v>
      </c>
      <c r="K570" s="129" t="s">
        <v>161</v>
      </c>
      <c r="L570" s="31"/>
      <c r="M570" s="134" t="s">
        <v>1</v>
      </c>
      <c r="N570" s="135" t="s">
        <v>45</v>
      </c>
      <c r="P570" s="136">
        <f>O570*H570</f>
        <v>0</v>
      </c>
      <c r="Q570" s="136">
        <v>0</v>
      </c>
      <c r="R570" s="136">
        <f>Q570*H570</f>
        <v>0</v>
      </c>
      <c r="S570" s="136">
        <v>0</v>
      </c>
      <c r="T570" s="137">
        <f>S570*H570</f>
        <v>0</v>
      </c>
      <c r="AR570" s="138" t="s">
        <v>240</v>
      </c>
      <c r="AT570" s="138" t="s">
        <v>157</v>
      </c>
      <c r="AU570" s="138" t="s">
        <v>90</v>
      </c>
      <c r="AY570" s="16" t="s">
        <v>154</v>
      </c>
      <c r="BE570" s="139">
        <f>IF(N570="základní",J570,0)</f>
        <v>0</v>
      </c>
      <c r="BF570" s="139">
        <f>IF(N570="snížená",J570,0)</f>
        <v>0</v>
      </c>
      <c r="BG570" s="139">
        <f>IF(N570="zákl. přenesená",J570,0)</f>
        <v>0</v>
      </c>
      <c r="BH570" s="139">
        <f>IF(N570="sníž. přenesená",J570,0)</f>
        <v>0</v>
      </c>
      <c r="BI570" s="139">
        <f>IF(N570="nulová",J570,0)</f>
        <v>0</v>
      </c>
      <c r="BJ570" s="16" t="s">
        <v>85</v>
      </c>
      <c r="BK570" s="139">
        <f>ROUND(I570*H570,2)</f>
        <v>0</v>
      </c>
      <c r="BL570" s="16" t="s">
        <v>240</v>
      </c>
      <c r="BM570" s="138" t="s">
        <v>825</v>
      </c>
    </row>
    <row r="571" spans="2:65" s="13" customFormat="1" ht="11.25">
      <c r="B571" s="147"/>
      <c r="D571" s="141" t="s">
        <v>168</v>
      </c>
      <c r="E571" s="148" t="s">
        <v>1</v>
      </c>
      <c r="F571" s="149" t="s">
        <v>826</v>
      </c>
      <c r="H571" s="150">
        <v>388.8</v>
      </c>
      <c r="I571" s="151"/>
      <c r="L571" s="147"/>
      <c r="M571" s="152"/>
      <c r="T571" s="153"/>
      <c r="AT571" s="148" t="s">
        <v>168</v>
      </c>
      <c r="AU571" s="148" t="s">
        <v>90</v>
      </c>
      <c r="AV571" s="13" t="s">
        <v>90</v>
      </c>
      <c r="AW571" s="13" t="s">
        <v>36</v>
      </c>
      <c r="AX571" s="13" t="s">
        <v>80</v>
      </c>
      <c r="AY571" s="148" t="s">
        <v>154</v>
      </c>
    </row>
    <row r="572" spans="2:65" s="14" customFormat="1" ht="11.25">
      <c r="B572" s="154"/>
      <c r="D572" s="141" t="s">
        <v>168</v>
      </c>
      <c r="E572" s="155" t="s">
        <v>108</v>
      </c>
      <c r="F572" s="156" t="s">
        <v>173</v>
      </c>
      <c r="H572" s="157">
        <v>388.8</v>
      </c>
      <c r="I572" s="158"/>
      <c r="L572" s="154"/>
      <c r="M572" s="159"/>
      <c r="T572" s="160"/>
      <c r="AT572" s="155" t="s">
        <v>168</v>
      </c>
      <c r="AU572" s="155" t="s">
        <v>90</v>
      </c>
      <c r="AV572" s="14" t="s">
        <v>162</v>
      </c>
      <c r="AW572" s="14" t="s">
        <v>36</v>
      </c>
      <c r="AX572" s="14" t="s">
        <v>85</v>
      </c>
      <c r="AY572" s="155" t="s">
        <v>154</v>
      </c>
    </row>
    <row r="573" spans="2:65" s="1" customFormat="1" ht="24.2" customHeight="1">
      <c r="B573" s="31"/>
      <c r="C573" s="127" t="s">
        <v>827</v>
      </c>
      <c r="D573" s="127" t="s">
        <v>157</v>
      </c>
      <c r="E573" s="128" t="s">
        <v>828</v>
      </c>
      <c r="F573" s="129" t="s">
        <v>829</v>
      </c>
      <c r="G573" s="130" t="s">
        <v>88</v>
      </c>
      <c r="H573" s="131">
        <v>388.8</v>
      </c>
      <c r="I573" s="132"/>
      <c r="J573" s="133">
        <f>ROUND(I573*H573,2)</f>
        <v>0</v>
      </c>
      <c r="K573" s="129" t="s">
        <v>161</v>
      </c>
      <c r="L573" s="31"/>
      <c r="M573" s="134" t="s">
        <v>1</v>
      </c>
      <c r="N573" s="135" t="s">
        <v>45</v>
      </c>
      <c r="P573" s="136">
        <f>O573*H573</f>
        <v>0</v>
      </c>
      <c r="Q573" s="136">
        <v>1.6875000000000001E-4</v>
      </c>
      <c r="R573" s="136">
        <f>Q573*H573</f>
        <v>6.5610000000000002E-2</v>
      </c>
      <c r="S573" s="136">
        <v>0</v>
      </c>
      <c r="T573" s="137">
        <f>S573*H573</f>
        <v>0</v>
      </c>
      <c r="AR573" s="138" t="s">
        <v>240</v>
      </c>
      <c r="AT573" s="138" t="s">
        <v>157</v>
      </c>
      <c r="AU573" s="138" t="s">
        <v>90</v>
      </c>
      <c r="AY573" s="16" t="s">
        <v>154</v>
      </c>
      <c r="BE573" s="139">
        <f>IF(N573="základní",J573,0)</f>
        <v>0</v>
      </c>
      <c r="BF573" s="139">
        <f>IF(N573="snížená",J573,0)</f>
        <v>0</v>
      </c>
      <c r="BG573" s="139">
        <f>IF(N573="zákl. přenesená",J573,0)</f>
        <v>0</v>
      </c>
      <c r="BH573" s="139">
        <f>IF(N573="sníž. přenesená",J573,0)</f>
        <v>0</v>
      </c>
      <c r="BI573" s="139">
        <f>IF(N573="nulová",J573,0)</f>
        <v>0</v>
      </c>
      <c r="BJ573" s="16" t="s">
        <v>85</v>
      </c>
      <c r="BK573" s="139">
        <f>ROUND(I573*H573,2)</f>
        <v>0</v>
      </c>
      <c r="BL573" s="16" t="s">
        <v>240</v>
      </c>
      <c r="BM573" s="138" t="s">
        <v>830</v>
      </c>
    </row>
    <row r="574" spans="2:65" s="13" customFormat="1" ht="11.25">
      <c r="B574" s="147"/>
      <c r="D574" s="141" t="s">
        <v>168</v>
      </c>
      <c r="E574" s="148" t="s">
        <v>1</v>
      </c>
      <c r="F574" s="149" t="s">
        <v>108</v>
      </c>
      <c r="H574" s="150">
        <v>388.8</v>
      </c>
      <c r="I574" s="151"/>
      <c r="L574" s="147"/>
      <c r="M574" s="152"/>
      <c r="T574" s="153"/>
      <c r="AT574" s="148" t="s">
        <v>168</v>
      </c>
      <c r="AU574" s="148" t="s">
        <v>90</v>
      </c>
      <c r="AV574" s="13" t="s">
        <v>90</v>
      </c>
      <c r="AW574" s="13" t="s">
        <v>36</v>
      </c>
      <c r="AX574" s="13" t="s">
        <v>80</v>
      </c>
      <c r="AY574" s="148" t="s">
        <v>154</v>
      </c>
    </row>
    <row r="575" spans="2:65" s="14" customFormat="1" ht="11.25">
      <c r="B575" s="154"/>
      <c r="D575" s="141" t="s">
        <v>168</v>
      </c>
      <c r="E575" s="155" t="s">
        <v>1</v>
      </c>
      <c r="F575" s="156" t="s">
        <v>173</v>
      </c>
      <c r="H575" s="157">
        <v>388.8</v>
      </c>
      <c r="I575" s="158"/>
      <c r="L575" s="154"/>
      <c r="M575" s="159"/>
      <c r="T575" s="160"/>
      <c r="AT575" s="155" t="s">
        <v>168</v>
      </c>
      <c r="AU575" s="155" t="s">
        <v>90</v>
      </c>
      <c r="AV575" s="14" t="s">
        <v>162</v>
      </c>
      <c r="AW575" s="14" t="s">
        <v>36</v>
      </c>
      <c r="AX575" s="14" t="s">
        <v>85</v>
      </c>
      <c r="AY575" s="155" t="s">
        <v>154</v>
      </c>
    </row>
    <row r="576" spans="2:65" s="1" customFormat="1" ht="24.2" customHeight="1">
      <c r="B576" s="31"/>
      <c r="C576" s="127" t="s">
        <v>831</v>
      </c>
      <c r="D576" s="127" t="s">
        <v>157</v>
      </c>
      <c r="E576" s="128" t="s">
        <v>832</v>
      </c>
      <c r="F576" s="129" t="s">
        <v>833</v>
      </c>
      <c r="G576" s="130" t="s">
        <v>88</v>
      </c>
      <c r="H576" s="131">
        <v>388.8</v>
      </c>
      <c r="I576" s="132"/>
      <c r="J576" s="133">
        <f>ROUND(I576*H576,2)</f>
        <v>0</v>
      </c>
      <c r="K576" s="129" t="s">
        <v>161</v>
      </c>
      <c r="L576" s="31"/>
      <c r="M576" s="134" t="s">
        <v>1</v>
      </c>
      <c r="N576" s="135" t="s">
        <v>45</v>
      </c>
      <c r="P576" s="136">
        <f>O576*H576</f>
        <v>0</v>
      </c>
      <c r="Q576" s="136">
        <v>1.2305000000000001E-4</v>
      </c>
      <c r="R576" s="136">
        <f>Q576*H576</f>
        <v>4.7841840000000004E-2</v>
      </c>
      <c r="S576" s="136">
        <v>0</v>
      </c>
      <c r="T576" s="137">
        <f>S576*H576</f>
        <v>0</v>
      </c>
      <c r="AR576" s="138" t="s">
        <v>240</v>
      </c>
      <c r="AT576" s="138" t="s">
        <v>157</v>
      </c>
      <c r="AU576" s="138" t="s">
        <v>90</v>
      </c>
      <c r="AY576" s="16" t="s">
        <v>154</v>
      </c>
      <c r="BE576" s="139">
        <f>IF(N576="základní",J576,0)</f>
        <v>0</v>
      </c>
      <c r="BF576" s="139">
        <f>IF(N576="snížená",J576,0)</f>
        <v>0</v>
      </c>
      <c r="BG576" s="139">
        <f>IF(N576="zákl. přenesená",J576,0)</f>
        <v>0</v>
      </c>
      <c r="BH576" s="139">
        <f>IF(N576="sníž. přenesená",J576,0)</f>
        <v>0</v>
      </c>
      <c r="BI576" s="139">
        <f>IF(N576="nulová",J576,0)</f>
        <v>0</v>
      </c>
      <c r="BJ576" s="16" t="s">
        <v>85</v>
      </c>
      <c r="BK576" s="139">
        <f>ROUND(I576*H576,2)</f>
        <v>0</v>
      </c>
      <c r="BL576" s="16" t="s">
        <v>240</v>
      </c>
      <c r="BM576" s="138" t="s">
        <v>834</v>
      </c>
    </row>
    <row r="577" spans="2:65" s="13" customFormat="1" ht="11.25">
      <c r="B577" s="147"/>
      <c r="D577" s="141" t="s">
        <v>168</v>
      </c>
      <c r="E577" s="148" t="s">
        <v>1</v>
      </c>
      <c r="F577" s="149" t="s">
        <v>108</v>
      </c>
      <c r="H577" s="150">
        <v>388.8</v>
      </c>
      <c r="I577" s="151"/>
      <c r="L577" s="147"/>
      <c r="M577" s="152"/>
      <c r="T577" s="153"/>
      <c r="AT577" s="148" t="s">
        <v>168</v>
      </c>
      <c r="AU577" s="148" t="s">
        <v>90</v>
      </c>
      <c r="AV577" s="13" t="s">
        <v>90</v>
      </c>
      <c r="AW577" s="13" t="s">
        <v>36</v>
      </c>
      <c r="AX577" s="13" t="s">
        <v>80</v>
      </c>
      <c r="AY577" s="148" t="s">
        <v>154</v>
      </c>
    </row>
    <row r="578" spans="2:65" s="14" customFormat="1" ht="11.25">
      <c r="B578" s="154"/>
      <c r="D578" s="141" t="s">
        <v>168</v>
      </c>
      <c r="E578" s="155" t="s">
        <v>1</v>
      </c>
      <c r="F578" s="156" t="s">
        <v>173</v>
      </c>
      <c r="H578" s="157">
        <v>388.8</v>
      </c>
      <c r="I578" s="158"/>
      <c r="L578" s="154"/>
      <c r="M578" s="159"/>
      <c r="T578" s="160"/>
      <c r="AT578" s="155" t="s">
        <v>168</v>
      </c>
      <c r="AU578" s="155" t="s">
        <v>90</v>
      </c>
      <c r="AV578" s="14" t="s">
        <v>162</v>
      </c>
      <c r="AW578" s="14" t="s">
        <v>36</v>
      </c>
      <c r="AX578" s="14" t="s">
        <v>85</v>
      </c>
      <c r="AY578" s="155" t="s">
        <v>154</v>
      </c>
    </row>
    <row r="579" spans="2:65" s="11" customFormat="1" ht="22.9" customHeight="1">
      <c r="B579" s="115"/>
      <c r="D579" s="116" t="s">
        <v>79</v>
      </c>
      <c r="E579" s="125" t="s">
        <v>835</v>
      </c>
      <c r="F579" s="125" t="s">
        <v>836</v>
      </c>
      <c r="I579" s="118"/>
      <c r="J579" s="126">
        <f>BK579</f>
        <v>0</v>
      </c>
      <c r="L579" s="115"/>
      <c r="M579" s="120"/>
      <c r="P579" s="121">
        <f>SUM(P580:P594)</f>
        <v>0</v>
      </c>
      <c r="R579" s="121">
        <f>SUM(R580:R594)</f>
        <v>2.0096602799999999</v>
      </c>
      <c r="T579" s="122">
        <f>SUM(T580:T594)</f>
        <v>0.23250000000000001</v>
      </c>
      <c r="AR579" s="116" t="s">
        <v>90</v>
      </c>
      <c r="AT579" s="123" t="s">
        <v>79</v>
      </c>
      <c r="AU579" s="123" t="s">
        <v>85</v>
      </c>
      <c r="AY579" s="116" t="s">
        <v>154</v>
      </c>
      <c r="BK579" s="124">
        <f>SUM(BK580:BK594)</f>
        <v>0</v>
      </c>
    </row>
    <row r="580" spans="2:65" s="1" customFormat="1" ht="16.5" customHeight="1">
      <c r="B580" s="31"/>
      <c r="C580" s="127" t="s">
        <v>837</v>
      </c>
      <c r="D580" s="127" t="s">
        <v>157</v>
      </c>
      <c r="E580" s="128" t="s">
        <v>838</v>
      </c>
      <c r="F580" s="129" t="s">
        <v>839</v>
      </c>
      <c r="G580" s="130" t="s">
        <v>88</v>
      </c>
      <c r="H580" s="131">
        <v>750</v>
      </c>
      <c r="I580" s="132"/>
      <c r="J580" s="133">
        <f>ROUND(I580*H580,2)</f>
        <v>0</v>
      </c>
      <c r="K580" s="129" t="s">
        <v>161</v>
      </c>
      <c r="L580" s="31"/>
      <c r="M580" s="134" t="s">
        <v>1</v>
      </c>
      <c r="N580" s="135" t="s">
        <v>45</v>
      </c>
      <c r="P580" s="136">
        <f>O580*H580</f>
        <v>0</v>
      </c>
      <c r="Q580" s="136">
        <v>1E-3</v>
      </c>
      <c r="R580" s="136">
        <f>Q580*H580</f>
        <v>0.75</v>
      </c>
      <c r="S580" s="136">
        <v>3.1E-4</v>
      </c>
      <c r="T580" s="137">
        <f>S580*H580</f>
        <v>0.23250000000000001</v>
      </c>
      <c r="AR580" s="138" t="s">
        <v>240</v>
      </c>
      <c r="AT580" s="138" t="s">
        <v>157</v>
      </c>
      <c r="AU580" s="138" t="s">
        <v>90</v>
      </c>
      <c r="AY580" s="16" t="s">
        <v>154</v>
      </c>
      <c r="BE580" s="139">
        <f>IF(N580="základní",J580,0)</f>
        <v>0</v>
      </c>
      <c r="BF580" s="139">
        <f>IF(N580="snížená",J580,0)</f>
        <v>0</v>
      </c>
      <c r="BG580" s="139">
        <f>IF(N580="zákl. přenesená",J580,0)</f>
        <v>0</v>
      </c>
      <c r="BH580" s="139">
        <f>IF(N580="sníž. přenesená",J580,0)</f>
        <v>0</v>
      </c>
      <c r="BI580" s="139">
        <f>IF(N580="nulová",J580,0)</f>
        <v>0</v>
      </c>
      <c r="BJ580" s="16" t="s">
        <v>85</v>
      </c>
      <c r="BK580" s="139">
        <f>ROUND(I580*H580,2)</f>
        <v>0</v>
      </c>
      <c r="BL580" s="16" t="s">
        <v>240</v>
      </c>
      <c r="BM580" s="138" t="s">
        <v>840</v>
      </c>
    </row>
    <row r="581" spans="2:65" s="13" customFormat="1" ht="11.25">
      <c r="B581" s="147"/>
      <c r="D581" s="141" t="s">
        <v>168</v>
      </c>
      <c r="E581" s="148" t="s">
        <v>1</v>
      </c>
      <c r="F581" s="149" t="s">
        <v>841</v>
      </c>
      <c r="H581" s="150">
        <v>750</v>
      </c>
      <c r="I581" s="151"/>
      <c r="L581" s="147"/>
      <c r="M581" s="152"/>
      <c r="T581" s="153"/>
      <c r="AT581" s="148" t="s">
        <v>168</v>
      </c>
      <c r="AU581" s="148" t="s">
        <v>90</v>
      </c>
      <c r="AV581" s="13" t="s">
        <v>90</v>
      </c>
      <c r="AW581" s="13" t="s">
        <v>36</v>
      </c>
      <c r="AX581" s="13" t="s">
        <v>80</v>
      </c>
      <c r="AY581" s="148" t="s">
        <v>154</v>
      </c>
    </row>
    <row r="582" spans="2:65" s="14" customFormat="1" ht="11.25">
      <c r="B582" s="154"/>
      <c r="D582" s="141" t="s">
        <v>168</v>
      </c>
      <c r="E582" s="155" t="s">
        <v>1</v>
      </c>
      <c r="F582" s="156" t="s">
        <v>173</v>
      </c>
      <c r="H582" s="157">
        <v>750</v>
      </c>
      <c r="I582" s="158"/>
      <c r="L582" s="154"/>
      <c r="M582" s="159"/>
      <c r="T582" s="160"/>
      <c r="AT582" s="155" t="s">
        <v>168</v>
      </c>
      <c r="AU582" s="155" t="s">
        <v>90</v>
      </c>
      <c r="AV582" s="14" t="s">
        <v>162</v>
      </c>
      <c r="AW582" s="14" t="s">
        <v>36</v>
      </c>
      <c r="AX582" s="14" t="s">
        <v>85</v>
      </c>
      <c r="AY582" s="155" t="s">
        <v>154</v>
      </c>
    </row>
    <row r="583" spans="2:65" s="1" customFormat="1" ht="24.2" customHeight="1">
      <c r="B583" s="31"/>
      <c r="C583" s="127" t="s">
        <v>842</v>
      </c>
      <c r="D583" s="127" t="s">
        <v>157</v>
      </c>
      <c r="E583" s="128" t="s">
        <v>843</v>
      </c>
      <c r="F583" s="129" t="s">
        <v>844</v>
      </c>
      <c r="G583" s="130" t="s">
        <v>88</v>
      </c>
      <c r="H583" s="131">
        <v>750</v>
      </c>
      <c r="I583" s="132"/>
      <c r="J583" s="133">
        <f>ROUND(I583*H583,2)</f>
        <v>0</v>
      </c>
      <c r="K583" s="129" t="s">
        <v>161</v>
      </c>
      <c r="L583" s="31"/>
      <c r="M583" s="134" t="s">
        <v>1</v>
      </c>
      <c r="N583" s="135" t="s">
        <v>45</v>
      </c>
      <c r="P583" s="136">
        <f>O583*H583</f>
        <v>0</v>
      </c>
      <c r="Q583" s="136">
        <v>0</v>
      </c>
      <c r="R583" s="136">
        <f>Q583*H583</f>
        <v>0</v>
      </c>
      <c r="S583" s="136">
        <v>0</v>
      </c>
      <c r="T583" s="137">
        <f>S583*H583</f>
        <v>0</v>
      </c>
      <c r="AR583" s="138" t="s">
        <v>240</v>
      </c>
      <c r="AT583" s="138" t="s">
        <v>157</v>
      </c>
      <c r="AU583" s="138" t="s">
        <v>90</v>
      </c>
      <c r="AY583" s="16" t="s">
        <v>154</v>
      </c>
      <c r="BE583" s="139">
        <f>IF(N583="základní",J583,0)</f>
        <v>0</v>
      </c>
      <c r="BF583" s="139">
        <f>IF(N583="snížená",J583,0)</f>
        <v>0</v>
      </c>
      <c r="BG583" s="139">
        <f>IF(N583="zákl. přenesená",J583,0)</f>
        <v>0</v>
      </c>
      <c r="BH583" s="139">
        <f>IF(N583="sníž. přenesená",J583,0)</f>
        <v>0</v>
      </c>
      <c r="BI583" s="139">
        <f>IF(N583="nulová",J583,0)</f>
        <v>0</v>
      </c>
      <c r="BJ583" s="16" t="s">
        <v>85</v>
      </c>
      <c r="BK583" s="139">
        <f>ROUND(I583*H583,2)</f>
        <v>0</v>
      </c>
      <c r="BL583" s="16" t="s">
        <v>240</v>
      </c>
      <c r="BM583" s="138" t="s">
        <v>845</v>
      </c>
    </row>
    <row r="584" spans="2:65" s="13" customFormat="1" ht="11.25">
      <c r="B584" s="147"/>
      <c r="D584" s="141" t="s">
        <v>168</v>
      </c>
      <c r="E584" s="148" t="s">
        <v>1</v>
      </c>
      <c r="F584" s="149" t="s">
        <v>841</v>
      </c>
      <c r="H584" s="150">
        <v>750</v>
      </c>
      <c r="I584" s="151"/>
      <c r="L584" s="147"/>
      <c r="M584" s="152"/>
      <c r="T584" s="153"/>
      <c r="AT584" s="148" t="s">
        <v>168</v>
      </c>
      <c r="AU584" s="148" t="s">
        <v>90</v>
      </c>
      <c r="AV584" s="13" t="s">
        <v>90</v>
      </c>
      <c r="AW584" s="13" t="s">
        <v>36</v>
      </c>
      <c r="AX584" s="13" t="s">
        <v>80</v>
      </c>
      <c r="AY584" s="148" t="s">
        <v>154</v>
      </c>
    </row>
    <row r="585" spans="2:65" s="14" customFormat="1" ht="11.25">
      <c r="B585" s="154"/>
      <c r="D585" s="141" t="s">
        <v>168</v>
      </c>
      <c r="E585" s="155" t="s">
        <v>1</v>
      </c>
      <c r="F585" s="156" t="s">
        <v>173</v>
      </c>
      <c r="H585" s="157">
        <v>750</v>
      </c>
      <c r="I585" s="158"/>
      <c r="L585" s="154"/>
      <c r="M585" s="159"/>
      <c r="T585" s="160"/>
      <c r="AT585" s="155" t="s">
        <v>168</v>
      </c>
      <c r="AU585" s="155" t="s">
        <v>90</v>
      </c>
      <c r="AV585" s="14" t="s">
        <v>162</v>
      </c>
      <c r="AW585" s="14" t="s">
        <v>36</v>
      </c>
      <c r="AX585" s="14" t="s">
        <v>85</v>
      </c>
      <c r="AY585" s="155" t="s">
        <v>154</v>
      </c>
    </row>
    <row r="586" spans="2:65" s="1" customFormat="1" ht="24.2" customHeight="1">
      <c r="B586" s="31"/>
      <c r="C586" s="127" t="s">
        <v>846</v>
      </c>
      <c r="D586" s="127" t="s">
        <v>157</v>
      </c>
      <c r="E586" s="128" t="s">
        <v>847</v>
      </c>
      <c r="F586" s="129" t="s">
        <v>848</v>
      </c>
      <c r="G586" s="130" t="s">
        <v>88</v>
      </c>
      <c r="H586" s="131">
        <v>500</v>
      </c>
      <c r="I586" s="132"/>
      <c r="J586" s="133">
        <f>ROUND(I586*H586,2)</f>
        <v>0</v>
      </c>
      <c r="K586" s="129" t="s">
        <v>161</v>
      </c>
      <c r="L586" s="31"/>
      <c r="M586" s="134" t="s">
        <v>1</v>
      </c>
      <c r="N586" s="135" t="s">
        <v>45</v>
      </c>
      <c r="P586" s="136">
        <f>O586*H586</f>
        <v>0</v>
      </c>
      <c r="Q586" s="136">
        <v>0</v>
      </c>
      <c r="R586" s="136">
        <f>Q586*H586</f>
        <v>0</v>
      </c>
      <c r="S586" s="136">
        <v>0</v>
      </c>
      <c r="T586" s="137">
        <f>S586*H586</f>
        <v>0</v>
      </c>
      <c r="AR586" s="138" t="s">
        <v>240</v>
      </c>
      <c r="AT586" s="138" t="s">
        <v>157</v>
      </c>
      <c r="AU586" s="138" t="s">
        <v>90</v>
      </c>
      <c r="AY586" s="16" t="s">
        <v>154</v>
      </c>
      <c r="BE586" s="139">
        <f>IF(N586="základní",J586,0)</f>
        <v>0</v>
      </c>
      <c r="BF586" s="139">
        <f>IF(N586="snížená",J586,0)</f>
        <v>0</v>
      </c>
      <c r="BG586" s="139">
        <f>IF(N586="zákl. přenesená",J586,0)</f>
        <v>0</v>
      </c>
      <c r="BH586" s="139">
        <f>IF(N586="sníž. přenesená",J586,0)</f>
        <v>0</v>
      </c>
      <c r="BI586" s="139">
        <f>IF(N586="nulová",J586,0)</f>
        <v>0</v>
      </c>
      <c r="BJ586" s="16" t="s">
        <v>85</v>
      </c>
      <c r="BK586" s="139">
        <f>ROUND(I586*H586,2)</f>
        <v>0</v>
      </c>
      <c r="BL586" s="16" t="s">
        <v>240</v>
      </c>
      <c r="BM586" s="138" t="s">
        <v>849</v>
      </c>
    </row>
    <row r="587" spans="2:65" s="1" customFormat="1" ht="16.5" customHeight="1">
      <c r="B587" s="31"/>
      <c r="C587" s="161" t="s">
        <v>850</v>
      </c>
      <c r="D587" s="161" t="s">
        <v>232</v>
      </c>
      <c r="E587" s="162" t="s">
        <v>851</v>
      </c>
      <c r="F587" s="163" t="s">
        <v>852</v>
      </c>
      <c r="G587" s="164" t="s">
        <v>88</v>
      </c>
      <c r="H587" s="165">
        <v>500</v>
      </c>
      <c r="I587" s="166"/>
      <c r="J587" s="167">
        <f>ROUND(I587*H587,2)</f>
        <v>0</v>
      </c>
      <c r="K587" s="163" t="s">
        <v>161</v>
      </c>
      <c r="L587" s="168"/>
      <c r="M587" s="169" t="s">
        <v>1</v>
      </c>
      <c r="N587" s="170" t="s">
        <v>45</v>
      </c>
      <c r="P587" s="136">
        <f>O587*H587</f>
        <v>0</v>
      </c>
      <c r="Q587" s="136">
        <v>0</v>
      </c>
      <c r="R587" s="136">
        <f>Q587*H587</f>
        <v>0</v>
      </c>
      <c r="S587" s="136">
        <v>0</v>
      </c>
      <c r="T587" s="137">
        <f>S587*H587</f>
        <v>0</v>
      </c>
      <c r="AR587" s="138" t="s">
        <v>332</v>
      </c>
      <c r="AT587" s="138" t="s">
        <v>232</v>
      </c>
      <c r="AU587" s="138" t="s">
        <v>90</v>
      </c>
      <c r="AY587" s="16" t="s">
        <v>154</v>
      </c>
      <c r="BE587" s="139">
        <f>IF(N587="základní",J587,0)</f>
        <v>0</v>
      </c>
      <c r="BF587" s="139">
        <f>IF(N587="snížená",J587,0)</f>
        <v>0</v>
      </c>
      <c r="BG587" s="139">
        <f>IF(N587="zákl. přenesená",J587,0)</f>
        <v>0</v>
      </c>
      <c r="BH587" s="139">
        <f>IF(N587="sníž. přenesená",J587,0)</f>
        <v>0</v>
      </c>
      <c r="BI587" s="139">
        <f>IF(N587="nulová",J587,0)</f>
        <v>0</v>
      </c>
      <c r="BJ587" s="16" t="s">
        <v>85</v>
      </c>
      <c r="BK587" s="139">
        <f>ROUND(I587*H587,2)</f>
        <v>0</v>
      </c>
      <c r="BL587" s="16" t="s">
        <v>240</v>
      </c>
      <c r="BM587" s="138" t="s">
        <v>853</v>
      </c>
    </row>
    <row r="588" spans="2:65" s="1" customFormat="1" ht="24.2" customHeight="1">
      <c r="B588" s="31"/>
      <c r="C588" s="127" t="s">
        <v>854</v>
      </c>
      <c r="D588" s="127" t="s">
        <v>157</v>
      </c>
      <c r="E588" s="128" t="s">
        <v>855</v>
      </c>
      <c r="F588" s="129" t="s">
        <v>856</v>
      </c>
      <c r="G588" s="130" t="s">
        <v>88</v>
      </c>
      <c r="H588" s="131">
        <v>2747.95</v>
      </c>
      <c r="I588" s="132"/>
      <c r="J588" s="133">
        <f>ROUND(I588*H588,2)</f>
        <v>0</v>
      </c>
      <c r="K588" s="129" t="s">
        <v>161</v>
      </c>
      <c r="L588" s="31"/>
      <c r="M588" s="134" t="s">
        <v>1</v>
      </c>
      <c r="N588" s="135" t="s">
        <v>45</v>
      </c>
      <c r="P588" s="136">
        <f>O588*H588</f>
        <v>0</v>
      </c>
      <c r="Q588" s="136">
        <v>2.0000000000000001E-4</v>
      </c>
      <c r="R588" s="136">
        <f>Q588*H588</f>
        <v>0.54959000000000002</v>
      </c>
      <c r="S588" s="136">
        <v>0</v>
      </c>
      <c r="T588" s="137">
        <f>S588*H588</f>
        <v>0</v>
      </c>
      <c r="AR588" s="138" t="s">
        <v>240</v>
      </c>
      <c r="AT588" s="138" t="s">
        <v>157</v>
      </c>
      <c r="AU588" s="138" t="s">
        <v>90</v>
      </c>
      <c r="AY588" s="16" t="s">
        <v>154</v>
      </c>
      <c r="BE588" s="139">
        <f>IF(N588="základní",J588,0)</f>
        <v>0</v>
      </c>
      <c r="BF588" s="139">
        <f>IF(N588="snížená",J588,0)</f>
        <v>0</v>
      </c>
      <c r="BG588" s="139">
        <f>IF(N588="zákl. přenesená",J588,0)</f>
        <v>0</v>
      </c>
      <c r="BH588" s="139">
        <f>IF(N588="sníž. přenesená",J588,0)</f>
        <v>0</v>
      </c>
      <c r="BI588" s="139">
        <f>IF(N588="nulová",J588,0)</f>
        <v>0</v>
      </c>
      <c r="BJ588" s="16" t="s">
        <v>85</v>
      </c>
      <c r="BK588" s="139">
        <f>ROUND(I588*H588,2)</f>
        <v>0</v>
      </c>
      <c r="BL588" s="16" t="s">
        <v>240</v>
      </c>
      <c r="BM588" s="138" t="s">
        <v>857</v>
      </c>
    </row>
    <row r="589" spans="2:65" s="13" customFormat="1" ht="11.25">
      <c r="B589" s="147"/>
      <c r="D589" s="141" t="s">
        <v>168</v>
      </c>
      <c r="E589" s="148" t="s">
        <v>1</v>
      </c>
      <c r="F589" s="149" t="s">
        <v>87</v>
      </c>
      <c r="H589" s="150">
        <v>2054.11</v>
      </c>
      <c r="I589" s="151"/>
      <c r="L589" s="147"/>
      <c r="M589" s="152"/>
      <c r="T589" s="153"/>
      <c r="AT589" s="148" t="s">
        <v>168</v>
      </c>
      <c r="AU589" s="148" t="s">
        <v>90</v>
      </c>
      <c r="AV589" s="13" t="s">
        <v>90</v>
      </c>
      <c r="AW589" s="13" t="s">
        <v>36</v>
      </c>
      <c r="AX589" s="13" t="s">
        <v>80</v>
      </c>
      <c r="AY589" s="148" t="s">
        <v>154</v>
      </c>
    </row>
    <row r="590" spans="2:65" s="13" customFormat="1" ht="11.25">
      <c r="B590" s="147"/>
      <c r="D590" s="141" t="s">
        <v>168</v>
      </c>
      <c r="E590" s="148" t="s">
        <v>1</v>
      </c>
      <c r="F590" s="149" t="s">
        <v>858</v>
      </c>
      <c r="H590" s="150">
        <v>693.84</v>
      </c>
      <c r="I590" s="151"/>
      <c r="L590" s="147"/>
      <c r="M590" s="152"/>
      <c r="T590" s="153"/>
      <c r="AT590" s="148" t="s">
        <v>168</v>
      </c>
      <c r="AU590" s="148" t="s">
        <v>90</v>
      </c>
      <c r="AV590" s="13" t="s">
        <v>90</v>
      </c>
      <c r="AW590" s="13" t="s">
        <v>36</v>
      </c>
      <c r="AX590" s="13" t="s">
        <v>80</v>
      </c>
      <c r="AY590" s="148" t="s">
        <v>154</v>
      </c>
    </row>
    <row r="591" spans="2:65" s="14" customFormat="1" ht="11.25">
      <c r="B591" s="154"/>
      <c r="D591" s="141" t="s">
        <v>168</v>
      </c>
      <c r="E591" s="155" t="s">
        <v>95</v>
      </c>
      <c r="F591" s="156" t="s">
        <v>173</v>
      </c>
      <c r="H591" s="157">
        <v>2747.95</v>
      </c>
      <c r="I591" s="158"/>
      <c r="L591" s="154"/>
      <c r="M591" s="159"/>
      <c r="T591" s="160"/>
      <c r="AT591" s="155" t="s">
        <v>168</v>
      </c>
      <c r="AU591" s="155" t="s">
        <v>90</v>
      </c>
      <c r="AV591" s="14" t="s">
        <v>162</v>
      </c>
      <c r="AW591" s="14" t="s">
        <v>36</v>
      </c>
      <c r="AX591" s="14" t="s">
        <v>85</v>
      </c>
      <c r="AY591" s="155" t="s">
        <v>154</v>
      </c>
    </row>
    <row r="592" spans="2:65" s="1" customFormat="1" ht="33" customHeight="1">
      <c r="B592" s="31"/>
      <c r="C592" s="127" t="s">
        <v>859</v>
      </c>
      <c r="D592" s="127" t="s">
        <v>157</v>
      </c>
      <c r="E592" s="128" t="s">
        <v>860</v>
      </c>
      <c r="F592" s="129" t="s">
        <v>861</v>
      </c>
      <c r="G592" s="130" t="s">
        <v>88</v>
      </c>
      <c r="H592" s="131">
        <v>2747.95</v>
      </c>
      <c r="I592" s="132"/>
      <c r="J592" s="133">
        <f>ROUND(I592*H592,2)</f>
        <v>0</v>
      </c>
      <c r="K592" s="129" t="s">
        <v>161</v>
      </c>
      <c r="L592" s="31"/>
      <c r="M592" s="134" t="s">
        <v>1</v>
      </c>
      <c r="N592" s="135" t="s">
        <v>45</v>
      </c>
      <c r="P592" s="136">
        <f>O592*H592</f>
        <v>0</v>
      </c>
      <c r="Q592" s="136">
        <v>2.5839999999999999E-4</v>
      </c>
      <c r="R592" s="136">
        <f>Q592*H592</f>
        <v>0.71007027999999994</v>
      </c>
      <c r="S592" s="136">
        <v>0</v>
      </c>
      <c r="T592" s="137">
        <f>S592*H592</f>
        <v>0</v>
      </c>
      <c r="AR592" s="138" t="s">
        <v>240</v>
      </c>
      <c r="AT592" s="138" t="s">
        <v>157</v>
      </c>
      <c r="AU592" s="138" t="s">
        <v>90</v>
      </c>
      <c r="AY592" s="16" t="s">
        <v>154</v>
      </c>
      <c r="BE592" s="139">
        <f>IF(N592="základní",J592,0)</f>
        <v>0</v>
      </c>
      <c r="BF592" s="139">
        <f>IF(N592="snížená",J592,0)</f>
        <v>0</v>
      </c>
      <c r="BG592" s="139">
        <f>IF(N592="zákl. přenesená",J592,0)</f>
        <v>0</v>
      </c>
      <c r="BH592" s="139">
        <f>IF(N592="sníž. přenesená",J592,0)</f>
        <v>0</v>
      </c>
      <c r="BI592" s="139">
        <f>IF(N592="nulová",J592,0)</f>
        <v>0</v>
      </c>
      <c r="BJ592" s="16" t="s">
        <v>85</v>
      </c>
      <c r="BK592" s="139">
        <f>ROUND(I592*H592,2)</f>
        <v>0</v>
      </c>
      <c r="BL592" s="16" t="s">
        <v>240</v>
      </c>
      <c r="BM592" s="138" t="s">
        <v>862</v>
      </c>
    </row>
    <row r="593" spans="2:65" s="13" customFormat="1" ht="11.25">
      <c r="B593" s="147"/>
      <c r="D593" s="141" t="s">
        <v>168</v>
      </c>
      <c r="E593" s="148" t="s">
        <v>1</v>
      </c>
      <c r="F593" s="149" t="s">
        <v>95</v>
      </c>
      <c r="H593" s="150">
        <v>2747.95</v>
      </c>
      <c r="I593" s="151"/>
      <c r="L593" s="147"/>
      <c r="M593" s="152"/>
      <c r="T593" s="153"/>
      <c r="AT593" s="148" t="s">
        <v>168</v>
      </c>
      <c r="AU593" s="148" t="s">
        <v>90</v>
      </c>
      <c r="AV593" s="13" t="s">
        <v>90</v>
      </c>
      <c r="AW593" s="13" t="s">
        <v>36</v>
      </c>
      <c r="AX593" s="13" t="s">
        <v>80</v>
      </c>
      <c r="AY593" s="148" t="s">
        <v>154</v>
      </c>
    </row>
    <row r="594" spans="2:65" s="14" customFormat="1" ht="11.25">
      <c r="B594" s="154"/>
      <c r="D594" s="141" t="s">
        <v>168</v>
      </c>
      <c r="E594" s="155" t="s">
        <v>1</v>
      </c>
      <c r="F594" s="156" t="s">
        <v>173</v>
      </c>
      <c r="H594" s="157">
        <v>2747.95</v>
      </c>
      <c r="I594" s="158"/>
      <c r="L594" s="154"/>
      <c r="M594" s="159"/>
      <c r="T594" s="160"/>
      <c r="AT594" s="155" t="s">
        <v>168</v>
      </c>
      <c r="AU594" s="155" t="s">
        <v>90</v>
      </c>
      <c r="AV594" s="14" t="s">
        <v>162</v>
      </c>
      <c r="AW594" s="14" t="s">
        <v>36</v>
      </c>
      <c r="AX594" s="14" t="s">
        <v>85</v>
      </c>
      <c r="AY594" s="155" t="s">
        <v>154</v>
      </c>
    </row>
    <row r="595" spans="2:65" s="11" customFormat="1" ht="25.9" customHeight="1">
      <c r="B595" s="115"/>
      <c r="D595" s="116" t="s">
        <v>79</v>
      </c>
      <c r="E595" s="117" t="s">
        <v>863</v>
      </c>
      <c r="F595" s="117" t="s">
        <v>864</v>
      </c>
      <c r="I595" s="118"/>
      <c r="J595" s="119">
        <f>BK595</f>
        <v>0</v>
      </c>
      <c r="L595" s="115"/>
      <c r="M595" s="120"/>
      <c r="P595" s="121">
        <f>P596+P598</f>
        <v>0</v>
      </c>
      <c r="R595" s="121">
        <f>R596+R598</f>
        <v>0</v>
      </c>
      <c r="T595" s="122">
        <f>T596+T598</f>
        <v>0</v>
      </c>
      <c r="AR595" s="116" t="s">
        <v>188</v>
      </c>
      <c r="AT595" s="123" t="s">
        <v>79</v>
      </c>
      <c r="AU595" s="123" t="s">
        <v>80</v>
      </c>
      <c r="AY595" s="116" t="s">
        <v>154</v>
      </c>
      <c r="BK595" s="124">
        <f>BK596+BK598</f>
        <v>0</v>
      </c>
    </row>
    <row r="596" spans="2:65" s="11" customFormat="1" ht="22.9" customHeight="1">
      <c r="B596" s="115"/>
      <c r="D596" s="116" t="s">
        <v>79</v>
      </c>
      <c r="E596" s="125" t="s">
        <v>865</v>
      </c>
      <c r="F596" s="125" t="s">
        <v>866</v>
      </c>
      <c r="I596" s="118"/>
      <c r="J596" s="126">
        <f>BK596</f>
        <v>0</v>
      </c>
      <c r="L596" s="115"/>
      <c r="M596" s="120"/>
      <c r="P596" s="121">
        <f>P597</f>
        <v>0</v>
      </c>
      <c r="R596" s="121">
        <f>R597</f>
        <v>0</v>
      </c>
      <c r="T596" s="122">
        <f>T597</f>
        <v>0</v>
      </c>
      <c r="AR596" s="116" t="s">
        <v>188</v>
      </c>
      <c r="AT596" s="123" t="s">
        <v>79</v>
      </c>
      <c r="AU596" s="123" t="s">
        <v>85</v>
      </c>
      <c r="AY596" s="116" t="s">
        <v>154</v>
      </c>
      <c r="BK596" s="124">
        <f>BK597</f>
        <v>0</v>
      </c>
    </row>
    <row r="597" spans="2:65" s="1" customFormat="1" ht="16.5" customHeight="1">
      <c r="B597" s="31"/>
      <c r="C597" s="127" t="s">
        <v>867</v>
      </c>
      <c r="D597" s="127" t="s">
        <v>157</v>
      </c>
      <c r="E597" s="128" t="s">
        <v>868</v>
      </c>
      <c r="F597" s="129" t="s">
        <v>866</v>
      </c>
      <c r="G597" s="130" t="s">
        <v>340</v>
      </c>
      <c r="H597" s="171"/>
      <c r="I597" s="132"/>
      <c r="J597" s="133">
        <f>ROUND(I597*H597,2)</f>
        <v>0</v>
      </c>
      <c r="K597" s="129" t="s">
        <v>161</v>
      </c>
      <c r="L597" s="31"/>
      <c r="M597" s="134" t="s">
        <v>1</v>
      </c>
      <c r="N597" s="135" t="s">
        <v>45</v>
      </c>
      <c r="P597" s="136">
        <f>O597*H597</f>
        <v>0</v>
      </c>
      <c r="Q597" s="136">
        <v>0</v>
      </c>
      <c r="R597" s="136">
        <f>Q597*H597</f>
        <v>0</v>
      </c>
      <c r="S597" s="136">
        <v>0</v>
      </c>
      <c r="T597" s="137">
        <f>S597*H597</f>
        <v>0</v>
      </c>
      <c r="AR597" s="138" t="s">
        <v>869</v>
      </c>
      <c r="AT597" s="138" t="s">
        <v>157</v>
      </c>
      <c r="AU597" s="138" t="s">
        <v>90</v>
      </c>
      <c r="AY597" s="16" t="s">
        <v>154</v>
      </c>
      <c r="BE597" s="139">
        <f>IF(N597="základní",J597,0)</f>
        <v>0</v>
      </c>
      <c r="BF597" s="139">
        <f>IF(N597="snížená",J597,0)</f>
        <v>0</v>
      </c>
      <c r="BG597" s="139">
        <f>IF(N597="zákl. přenesená",J597,0)</f>
        <v>0</v>
      </c>
      <c r="BH597" s="139">
        <f>IF(N597="sníž. přenesená",J597,0)</f>
        <v>0</v>
      </c>
      <c r="BI597" s="139">
        <f>IF(N597="nulová",J597,0)</f>
        <v>0</v>
      </c>
      <c r="BJ597" s="16" t="s">
        <v>85</v>
      </c>
      <c r="BK597" s="139">
        <f>ROUND(I597*H597,2)</f>
        <v>0</v>
      </c>
      <c r="BL597" s="16" t="s">
        <v>869</v>
      </c>
      <c r="BM597" s="138" t="s">
        <v>870</v>
      </c>
    </row>
    <row r="598" spans="2:65" s="11" customFormat="1" ht="22.9" customHeight="1">
      <c r="B598" s="115"/>
      <c r="D598" s="116" t="s">
        <v>79</v>
      </c>
      <c r="E598" s="125" t="s">
        <v>871</v>
      </c>
      <c r="F598" s="125" t="s">
        <v>872</v>
      </c>
      <c r="I598" s="118"/>
      <c r="J598" s="126">
        <f>BK598</f>
        <v>0</v>
      </c>
      <c r="L598" s="115"/>
      <c r="M598" s="120"/>
      <c r="P598" s="121">
        <f>P599</f>
        <v>0</v>
      </c>
      <c r="R598" s="121">
        <f>R599</f>
        <v>0</v>
      </c>
      <c r="T598" s="122">
        <f>T599</f>
        <v>0</v>
      </c>
      <c r="AR598" s="116" t="s">
        <v>188</v>
      </c>
      <c r="AT598" s="123" t="s">
        <v>79</v>
      </c>
      <c r="AU598" s="123" t="s">
        <v>85</v>
      </c>
      <c r="AY598" s="116" t="s">
        <v>154</v>
      </c>
      <c r="BK598" s="124">
        <f>BK599</f>
        <v>0</v>
      </c>
    </row>
    <row r="599" spans="2:65" s="1" customFormat="1" ht="16.5" customHeight="1">
      <c r="B599" s="31"/>
      <c r="C599" s="127" t="s">
        <v>873</v>
      </c>
      <c r="D599" s="127" t="s">
        <v>157</v>
      </c>
      <c r="E599" s="128" t="s">
        <v>874</v>
      </c>
      <c r="F599" s="129" t="s">
        <v>875</v>
      </c>
      <c r="G599" s="130" t="s">
        <v>340</v>
      </c>
      <c r="H599" s="171"/>
      <c r="I599" s="132"/>
      <c r="J599" s="133">
        <f>ROUND(I599*H599,2)</f>
        <v>0</v>
      </c>
      <c r="K599" s="129" t="s">
        <v>161</v>
      </c>
      <c r="L599" s="31"/>
      <c r="M599" s="172" t="s">
        <v>1</v>
      </c>
      <c r="N599" s="173" t="s">
        <v>45</v>
      </c>
      <c r="O599" s="174"/>
      <c r="P599" s="175">
        <f>O599*H599</f>
        <v>0</v>
      </c>
      <c r="Q599" s="175">
        <v>0</v>
      </c>
      <c r="R599" s="175">
        <f>Q599*H599</f>
        <v>0</v>
      </c>
      <c r="S599" s="175">
        <v>0</v>
      </c>
      <c r="T599" s="176">
        <f>S599*H599</f>
        <v>0</v>
      </c>
      <c r="AR599" s="138" t="s">
        <v>869</v>
      </c>
      <c r="AT599" s="138" t="s">
        <v>157</v>
      </c>
      <c r="AU599" s="138" t="s">
        <v>90</v>
      </c>
      <c r="AY599" s="16" t="s">
        <v>154</v>
      </c>
      <c r="BE599" s="139">
        <f>IF(N599="základní",J599,0)</f>
        <v>0</v>
      </c>
      <c r="BF599" s="139">
        <f>IF(N599="snížená",J599,0)</f>
        <v>0</v>
      </c>
      <c r="BG599" s="139">
        <f>IF(N599="zákl. přenesená",J599,0)</f>
        <v>0</v>
      </c>
      <c r="BH599" s="139">
        <f>IF(N599="sníž. přenesená",J599,0)</f>
        <v>0</v>
      </c>
      <c r="BI599" s="139">
        <f>IF(N599="nulová",J599,0)</f>
        <v>0</v>
      </c>
      <c r="BJ599" s="16" t="s">
        <v>85</v>
      </c>
      <c r="BK599" s="139">
        <f>ROUND(I599*H599,2)</f>
        <v>0</v>
      </c>
      <c r="BL599" s="16" t="s">
        <v>869</v>
      </c>
      <c r="BM599" s="138" t="s">
        <v>876</v>
      </c>
    </row>
    <row r="600" spans="2:65" s="1" customFormat="1" ht="6.95" customHeight="1">
      <c r="B600" s="43"/>
      <c r="C600" s="44"/>
      <c r="D600" s="44"/>
      <c r="E600" s="44"/>
      <c r="F600" s="44"/>
      <c r="G600" s="44"/>
      <c r="H600" s="44"/>
      <c r="I600" s="44"/>
      <c r="J600" s="44"/>
      <c r="K600" s="44"/>
      <c r="L600" s="31"/>
    </row>
  </sheetData>
  <sheetProtection formatColumns="0" formatRows="0" autoFilter="0"/>
  <autoFilter ref="C134:K599" xr:uid="{00000000-0009-0000-0000-000001000000}"/>
  <mergeCells count="6">
    <mergeCell ref="L2:V2"/>
    <mergeCell ref="E7:H7"/>
    <mergeCell ref="E16:H16"/>
    <mergeCell ref="E25:H25"/>
    <mergeCell ref="E85:H85"/>
    <mergeCell ref="E127:H1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9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877</v>
      </c>
      <c r="H4" s="19"/>
    </row>
    <row r="5" spans="2:8" ht="12" customHeight="1">
      <c r="B5" s="19"/>
      <c r="C5" s="23" t="s">
        <v>13</v>
      </c>
      <c r="D5" s="193" t="s">
        <v>14</v>
      </c>
      <c r="E5" s="189"/>
      <c r="F5" s="189"/>
      <c r="H5" s="19"/>
    </row>
    <row r="6" spans="2:8" ht="36.950000000000003" customHeight="1">
      <c r="B6" s="19"/>
      <c r="C6" s="25" t="s">
        <v>16</v>
      </c>
      <c r="D6" s="190" t="s">
        <v>17</v>
      </c>
      <c r="E6" s="189"/>
      <c r="F6" s="189"/>
      <c r="H6" s="19"/>
    </row>
    <row r="7" spans="2:8" ht="16.5" customHeight="1">
      <c r="B7" s="19"/>
      <c r="C7" s="26" t="s">
        <v>22</v>
      </c>
      <c r="D7" s="51" t="str">
        <f>'Rekapitulace stavby'!AN8</f>
        <v>8. 2. 2023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07"/>
      <c r="C9" s="108" t="s">
        <v>61</v>
      </c>
      <c r="D9" s="109" t="s">
        <v>62</v>
      </c>
      <c r="E9" s="109" t="s">
        <v>141</v>
      </c>
      <c r="F9" s="110" t="s">
        <v>878</v>
      </c>
      <c r="H9" s="107"/>
    </row>
    <row r="10" spans="2:8" s="1" customFormat="1" ht="26.45" customHeight="1">
      <c r="B10" s="31"/>
      <c r="C10" s="177" t="s">
        <v>14</v>
      </c>
      <c r="D10" s="177" t="s">
        <v>17</v>
      </c>
      <c r="H10" s="31"/>
    </row>
    <row r="11" spans="2:8" s="1" customFormat="1" ht="16.899999999999999" customHeight="1">
      <c r="B11" s="31"/>
      <c r="C11" s="178" t="s">
        <v>91</v>
      </c>
      <c r="D11" s="179" t="s">
        <v>92</v>
      </c>
      <c r="E11" s="180" t="s">
        <v>1</v>
      </c>
      <c r="F11" s="181">
        <v>34.692</v>
      </c>
      <c r="H11" s="31"/>
    </row>
    <row r="12" spans="2:8" s="1" customFormat="1" ht="16.899999999999999" customHeight="1">
      <c r="B12" s="31"/>
      <c r="C12" s="182" t="s">
        <v>1</v>
      </c>
      <c r="D12" s="182" t="s">
        <v>208</v>
      </c>
      <c r="E12" s="16" t="s">
        <v>1</v>
      </c>
      <c r="F12" s="183">
        <v>0</v>
      </c>
      <c r="H12" s="31"/>
    </row>
    <row r="13" spans="2:8" s="1" customFormat="1" ht="16.899999999999999" customHeight="1">
      <c r="B13" s="31"/>
      <c r="C13" s="182" t="s">
        <v>1</v>
      </c>
      <c r="D13" s="182" t="s">
        <v>209</v>
      </c>
      <c r="E13" s="16" t="s">
        <v>1</v>
      </c>
      <c r="F13" s="183">
        <v>34.692</v>
      </c>
      <c r="H13" s="31"/>
    </row>
    <row r="14" spans="2:8" s="1" customFormat="1" ht="16.899999999999999" customHeight="1">
      <c r="B14" s="31"/>
      <c r="C14" s="182" t="s">
        <v>91</v>
      </c>
      <c r="D14" s="182" t="s">
        <v>173</v>
      </c>
      <c r="E14" s="16" t="s">
        <v>1</v>
      </c>
      <c r="F14" s="183">
        <v>34.692</v>
      </c>
      <c r="H14" s="31"/>
    </row>
    <row r="15" spans="2:8" s="1" customFormat="1" ht="16.899999999999999" customHeight="1">
      <c r="B15" s="31"/>
      <c r="C15" s="184" t="s">
        <v>879</v>
      </c>
      <c r="H15" s="31"/>
    </row>
    <row r="16" spans="2:8" s="1" customFormat="1" ht="22.5">
      <c r="B16" s="31"/>
      <c r="C16" s="182" t="s">
        <v>205</v>
      </c>
      <c r="D16" s="182" t="s">
        <v>206</v>
      </c>
      <c r="E16" s="16" t="s">
        <v>160</v>
      </c>
      <c r="F16" s="183">
        <v>34.692</v>
      </c>
      <c r="H16" s="31"/>
    </row>
    <row r="17" spans="2:8" s="1" customFormat="1" ht="16.899999999999999" customHeight="1">
      <c r="B17" s="31"/>
      <c r="C17" s="182" t="s">
        <v>211</v>
      </c>
      <c r="D17" s="182" t="s">
        <v>212</v>
      </c>
      <c r="E17" s="16" t="s">
        <v>160</v>
      </c>
      <c r="F17" s="183">
        <v>34.692</v>
      </c>
      <c r="H17" s="31"/>
    </row>
    <row r="18" spans="2:8" s="1" customFormat="1" ht="22.5">
      <c r="B18" s="31"/>
      <c r="C18" s="182" t="s">
        <v>215</v>
      </c>
      <c r="D18" s="182" t="s">
        <v>216</v>
      </c>
      <c r="E18" s="16" t="s">
        <v>160</v>
      </c>
      <c r="F18" s="183">
        <v>34.692</v>
      </c>
      <c r="H18" s="31"/>
    </row>
    <row r="19" spans="2:8" s="1" customFormat="1" ht="16.899999999999999" customHeight="1">
      <c r="B19" s="31"/>
      <c r="C19" s="178" t="s">
        <v>100</v>
      </c>
      <c r="D19" s="179" t="s">
        <v>100</v>
      </c>
      <c r="E19" s="180" t="s">
        <v>1</v>
      </c>
      <c r="F19" s="181">
        <v>693.84</v>
      </c>
      <c r="H19" s="31"/>
    </row>
    <row r="20" spans="2:8" s="1" customFormat="1" ht="16.899999999999999" customHeight="1">
      <c r="B20" s="31"/>
      <c r="C20" s="182" t="s">
        <v>1</v>
      </c>
      <c r="D20" s="182" t="s">
        <v>248</v>
      </c>
      <c r="E20" s="16" t="s">
        <v>1</v>
      </c>
      <c r="F20" s="183">
        <v>0</v>
      </c>
      <c r="H20" s="31"/>
    </row>
    <row r="21" spans="2:8" s="1" customFormat="1" ht="16.899999999999999" customHeight="1">
      <c r="B21" s="31"/>
      <c r="C21" s="182" t="s">
        <v>1</v>
      </c>
      <c r="D21" s="182" t="s">
        <v>249</v>
      </c>
      <c r="E21" s="16" t="s">
        <v>1</v>
      </c>
      <c r="F21" s="183">
        <v>45.17</v>
      </c>
      <c r="H21" s="31"/>
    </row>
    <row r="22" spans="2:8" s="1" customFormat="1" ht="16.899999999999999" customHeight="1">
      <c r="B22" s="31"/>
      <c r="C22" s="182" t="s">
        <v>1</v>
      </c>
      <c r="D22" s="182" t="s">
        <v>177</v>
      </c>
      <c r="E22" s="16" t="s">
        <v>1</v>
      </c>
      <c r="F22" s="183">
        <v>0</v>
      </c>
      <c r="H22" s="31"/>
    </row>
    <row r="23" spans="2:8" s="1" customFormat="1" ht="16.899999999999999" customHeight="1">
      <c r="B23" s="31"/>
      <c r="C23" s="182" t="s">
        <v>1</v>
      </c>
      <c r="D23" s="182" t="s">
        <v>604</v>
      </c>
      <c r="E23" s="16" t="s">
        <v>1</v>
      </c>
      <c r="F23" s="183">
        <v>61.93</v>
      </c>
      <c r="H23" s="31"/>
    </row>
    <row r="24" spans="2:8" s="1" customFormat="1" ht="16.899999999999999" customHeight="1">
      <c r="B24" s="31"/>
      <c r="C24" s="182" t="s">
        <v>1</v>
      </c>
      <c r="D24" s="182" t="s">
        <v>179</v>
      </c>
      <c r="E24" s="16" t="s">
        <v>1</v>
      </c>
      <c r="F24" s="183">
        <v>0</v>
      </c>
      <c r="H24" s="31"/>
    </row>
    <row r="25" spans="2:8" s="1" customFormat="1" ht="16.899999999999999" customHeight="1">
      <c r="B25" s="31"/>
      <c r="C25" s="182" t="s">
        <v>1</v>
      </c>
      <c r="D25" s="182" t="s">
        <v>605</v>
      </c>
      <c r="E25" s="16" t="s">
        <v>1</v>
      </c>
      <c r="F25" s="183">
        <v>586.74</v>
      </c>
      <c r="H25" s="31"/>
    </row>
    <row r="26" spans="2:8" s="1" customFormat="1" ht="16.899999999999999" customHeight="1">
      <c r="B26" s="31"/>
      <c r="C26" s="182" t="s">
        <v>100</v>
      </c>
      <c r="D26" s="182" t="s">
        <v>173</v>
      </c>
      <c r="E26" s="16" t="s">
        <v>1</v>
      </c>
      <c r="F26" s="183">
        <v>693.84</v>
      </c>
      <c r="H26" s="31"/>
    </row>
    <row r="27" spans="2:8" s="1" customFormat="1" ht="16.899999999999999" customHeight="1">
      <c r="B27" s="31"/>
      <c r="C27" s="184" t="s">
        <v>879</v>
      </c>
      <c r="H27" s="31"/>
    </row>
    <row r="28" spans="2:8" s="1" customFormat="1" ht="16.899999999999999" customHeight="1">
      <c r="B28" s="31"/>
      <c r="C28" s="182" t="s">
        <v>666</v>
      </c>
      <c r="D28" s="182" t="s">
        <v>667</v>
      </c>
      <c r="E28" s="16" t="s">
        <v>88</v>
      </c>
      <c r="F28" s="183">
        <v>693.84</v>
      </c>
      <c r="H28" s="31"/>
    </row>
    <row r="29" spans="2:8" s="1" customFormat="1" ht="16.899999999999999" customHeight="1">
      <c r="B29" s="31"/>
      <c r="C29" s="182" t="s">
        <v>670</v>
      </c>
      <c r="D29" s="182" t="s">
        <v>671</v>
      </c>
      <c r="E29" s="16" t="s">
        <v>88</v>
      </c>
      <c r="F29" s="183">
        <v>693.84</v>
      </c>
      <c r="H29" s="31"/>
    </row>
    <row r="30" spans="2:8" s="1" customFormat="1" ht="16.899999999999999" customHeight="1">
      <c r="B30" s="31"/>
      <c r="C30" s="182" t="s">
        <v>674</v>
      </c>
      <c r="D30" s="182" t="s">
        <v>675</v>
      </c>
      <c r="E30" s="16" t="s">
        <v>88</v>
      </c>
      <c r="F30" s="183">
        <v>693.84</v>
      </c>
      <c r="H30" s="31"/>
    </row>
    <row r="31" spans="2:8" s="1" customFormat="1" ht="16.899999999999999" customHeight="1">
      <c r="B31" s="31"/>
      <c r="C31" s="182" t="s">
        <v>689</v>
      </c>
      <c r="D31" s="182" t="s">
        <v>690</v>
      </c>
      <c r="E31" s="16" t="s">
        <v>88</v>
      </c>
      <c r="F31" s="183">
        <v>693.84</v>
      </c>
      <c r="H31" s="31"/>
    </row>
    <row r="32" spans="2:8" s="1" customFormat="1" ht="16.899999999999999" customHeight="1">
      <c r="B32" s="31"/>
      <c r="C32" s="182" t="s">
        <v>729</v>
      </c>
      <c r="D32" s="182" t="s">
        <v>730</v>
      </c>
      <c r="E32" s="16" t="s">
        <v>88</v>
      </c>
      <c r="F32" s="183">
        <v>693.84</v>
      </c>
      <c r="H32" s="31"/>
    </row>
    <row r="33" spans="2:8" s="1" customFormat="1" ht="22.5">
      <c r="B33" s="31"/>
      <c r="C33" s="182" t="s">
        <v>693</v>
      </c>
      <c r="D33" s="182" t="s">
        <v>694</v>
      </c>
      <c r="E33" s="16" t="s">
        <v>88</v>
      </c>
      <c r="F33" s="183">
        <v>867.08199999999999</v>
      </c>
      <c r="H33" s="31"/>
    </row>
    <row r="34" spans="2:8" s="1" customFormat="1" ht="16.899999999999999" customHeight="1">
      <c r="B34" s="31"/>
      <c r="C34" s="178" t="s">
        <v>104</v>
      </c>
      <c r="D34" s="179" t="s">
        <v>105</v>
      </c>
      <c r="E34" s="180" t="s">
        <v>106</v>
      </c>
      <c r="F34" s="181">
        <v>786.8</v>
      </c>
      <c r="H34" s="31"/>
    </row>
    <row r="35" spans="2:8" s="1" customFormat="1" ht="16.899999999999999" customHeight="1">
      <c r="B35" s="31"/>
      <c r="C35" s="182" t="s">
        <v>1</v>
      </c>
      <c r="D35" s="182" t="s">
        <v>248</v>
      </c>
      <c r="E35" s="16" t="s">
        <v>1</v>
      </c>
      <c r="F35" s="183">
        <v>0</v>
      </c>
      <c r="H35" s="31"/>
    </row>
    <row r="36" spans="2:8" s="1" customFormat="1" ht="16.899999999999999" customHeight="1">
      <c r="B36" s="31"/>
      <c r="C36" s="182" t="s">
        <v>1</v>
      </c>
      <c r="D36" s="182" t="s">
        <v>682</v>
      </c>
      <c r="E36" s="16" t="s">
        <v>1</v>
      </c>
      <c r="F36" s="183">
        <v>50.8</v>
      </c>
      <c r="H36" s="31"/>
    </row>
    <row r="37" spans="2:8" s="1" customFormat="1" ht="16.899999999999999" customHeight="1">
      <c r="B37" s="31"/>
      <c r="C37" s="182" t="s">
        <v>1</v>
      </c>
      <c r="D37" s="182" t="s">
        <v>177</v>
      </c>
      <c r="E37" s="16" t="s">
        <v>1</v>
      </c>
      <c r="F37" s="183">
        <v>0</v>
      </c>
      <c r="H37" s="31"/>
    </row>
    <row r="38" spans="2:8" s="1" customFormat="1" ht="16.899999999999999" customHeight="1">
      <c r="B38" s="31"/>
      <c r="C38" s="182" t="s">
        <v>1</v>
      </c>
      <c r="D38" s="182" t="s">
        <v>683</v>
      </c>
      <c r="E38" s="16" t="s">
        <v>1</v>
      </c>
      <c r="F38" s="183">
        <v>82.9</v>
      </c>
      <c r="H38" s="31"/>
    </row>
    <row r="39" spans="2:8" s="1" customFormat="1" ht="16.899999999999999" customHeight="1">
      <c r="B39" s="31"/>
      <c r="C39" s="182" t="s">
        <v>1</v>
      </c>
      <c r="D39" s="182" t="s">
        <v>179</v>
      </c>
      <c r="E39" s="16" t="s">
        <v>1</v>
      </c>
      <c r="F39" s="183">
        <v>0</v>
      </c>
      <c r="H39" s="31"/>
    </row>
    <row r="40" spans="2:8" s="1" customFormat="1" ht="16.899999999999999" customHeight="1">
      <c r="B40" s="31"/>
      <c r="C40" s="182" t="s">
        <v>1</v>
      </c>
      <c r="D40" s="182" t="s">
        <v>684</v>
      </c>
      <c r="E40" s="16" t="s">
        <v>1</v>
      </c>
      <c r="F40" s="183">
        <v>653.1</v>
      </c>
      <c r="H40" s="31"/>
    </row>
    <row r="41" spans="2:8" s="1" customFormat="1" ht="16.899999999999999" customHeight="1">
      <c r="B41" s="31"/>
      <c r="C41" s="182" t="s">
        <v>104</v>
      </c>
      <c r="D41" s="182" t="s">
        <v>173</v>
      </c>
      <c r="E41" s="16" t="s">
        <v>1</v>
      </c>
      <c r="F41" s="183">
        <v>786.8</v>
      </c>
      <c r="H41" s="31"/>
    </row>
    <row r="42" spans="2:8" s="1" customFormat="1" ht="16.899999999999999" customHeight="1">
      <c r="B42" s="31"/>
      <c r="C42" s="184" t="s">
        <v>879</v>
      </c>
      <c r="H42" s="31"/>
    </row>
    <row r="43" spans="2:8" s="1" customFormat="1" ht="16.899999999999999" customHeight="1">
      <c r="B43" s="31"/>
      <c r="C43" s="182" t="s">
        <v>679</v>
      </c>
      <c r="D43" s="182" t="s">
        <v>680</v>
      </c>
      <c r="E43" s="16" t="s">
        <v>106</v>
      </c>
      <c r="F43" s="183">
        <v>786.8</v>
      </c>
      <c r="H43" s="31"/>
    </row>
    <row r="44" spans="2:8" s="1" customFormat="1" ht="16.899999999999999" customHeight="1">
      <c r="B44" s="31"/>
      <c r="C44" s="182" t="s">
        <v>713</v>
      </c>
      <c r="D44" s="182" t="s">
        <v>714</v>
      </c>
      <c r="E44" s="16" t="s">
        <v>106</v>
      </c>
      <c r="F44" s="183">
        <v>786.8</v>
      </c>
      <c r="H44" s="31"/>
    </row>
    <row r="45" spans="2:8" s="1" customFormat="1" ht="22.5">
      <c r="B45" s="31"/>
      <c r="C45" s="182" t="s">
        <v>693</v>
      </c>
      <c r="D45" s="182" t="s">
        <v>694</v>
      </c>
      <c r="E45" s="16" t="s">
        <v>88</v>
      </c>
      <c r="F45" s="183">
        <v>867.08199999999999</v>
      </c>
      <c r="H45" s="31"/>
    </row>
    <row r="46" spans="2:8" s="1" customFormat="1" ht="16.899999999999999" customHeight="1">
      <c r="B46" s="31"/>
      <c r="C46" s="178" t="s">
        <v>95</v>
      </c>
      <c r="D46" s="179" t="s">
        <v>95</v>
      </c>
      <c r="E46" s="180" t="s">
        <v>88</v>
      </c>
      <c r="F46" s="181">
        <v>3989.54</v>
      </c>
      <c r="H46" s="31"/>
    </row>
    <row r="47" spans="2:8" s="1" customFormat="1" ht="16.899999999999999" customHeight="1">
      <c r="B47" s="31"/>
      <c r="C47" s="182" t="s">
        <v>1</v>
      </c>
      <c r="D47" s="182" t="s">
        <v>87</v>
      </c>
      <c r="E47" s="16" t="s">
        <v>1</v>
      </c>
      <c r="F47" s="183">
        <v>3295.7</v>
      </c>
      <c r="H47" s="31"/>
    </row>
    <row r="48" spans="2:8" s="1" customFormat="1" ht="16.899999999999999" customHeight="1">
      <c r="B48" s="31"/>
      <c r="C48" s="182" t="s">
        <v>1</v>
      </c>
      <c r="D48" s="182" t="s">
        <v>858</v>
      </c>
      <c r="E48" s="16" t="s">
        <v>1</v>
      </c>
      <c r="F48" s="183">
        <v>693.84</v>
      </c>
      <c r="H48" s="31"/>
    </row>
    <row r="49" spans="2:8" s="1" customFormat="1" ht="16.899999999999999" customHeight="1">
      <c r="B49" s="31"/>
      <c r="C49" s="182" t="s">
        <v>95</v>
      </c>
      <c r="D49" s="182" t="s">
        <v>173</v>
      </c>
      <c r="E49" s="16" t="s">
        <v>1</v>
      </c>
      <c r="F49" s="183">
        <v>3989.54</v>
      </c>
      <c r="H49" s="31"/>
    </row>
    <row r="50" spans="2:8" s="1" customFormat="1" ht="16.899999999999999" customHeight="1">
      <c r="B50" s="31"/>
      <c r="C50" s="184" t="s">
        <v>879</v>
      </c>
      <c r="H50" s="31"/>
    </row>
    <row r="51" spans="2:8" s="1" customFormat="1" ht="16.899999999999999" customHeight="1">
      <c r="B51" s="31"/>
      <c r="C51" s="182" t="s">
        <v>855</v>
      </c>
      <c r="D51" s="182" t="s">
        <v>856</v>
      </c>
      <c r="E51" s="16" t="s">
        <v>88</v>
      </c>
      <c r="F51" s="183">
        <v>3989.54</v>
      </c>
      <c r="H51" s="31"/>
    </row>
    <row r="52" spans="2:8" s="1" customFormat="1" ht="22.5">
      <c r="B52" s="31"/>
      <c r="C52" s="182" t="s">
        <v>860</v>
      </c>
      <c r="D52" s="182" t="s">
        <v>861</v>
      </c>
      <c r="E52" s="16" t="s">
        <v>88</v>
      </c>
      <c r="F52" s="183">
        <v>3989.54</v>
      </c>
      <c r="H52" s="31"/>
    </row>
    <row r="53" spans="2:8" s="1" customFormat="1" ht="16.899999999999999" customHeight="1">
      <c r="B53" s="31"/>
      <c r="C53" s="178" t="s">
        <v>108</v>
      </c>
      <c r="D53" s="179" t="s">
        <v>109</v>
      </c>
      <c r="E53" s="180" t="s">
        <v>88</v>
      </c>
      <c r="F53" s="181">
        <v>388.8</v>
      </c>
      <c r="H53" s="31"/>
    </row>
    <row r="54" spans="2:8" s="1" customFormat="1" ht="16.899999999999999" customHeight="1">
      <c r="B54" s="31"/>
      <c r="C54" s="182" t="s">
        <v>1</v>
      </c>
      <c r="D54" s="182" t="s">
        <v>826</v>
      </c>
      <c r="E54" s="16" t="s">
        <v>1</v>
      </c>
      <c r="F54" s="183">
        <v>388.8</v>
      </c>
      <c r="H54" s="31"/>
    </row>
    <row r="55" spans="2:8" s="1" customFormat="1" ht="16.899999999999999" customHeight="1">
      <c r="B55" s="31"/>
      <c r="C55" s="182" t="s">
        <v>108</v>
      </c>
      <c r="D55" s="182" t="s">
        <v>173</v>
      </c>
      <c r="E55" s="16" t="s">
        <v>1</v>
      </c>
      <c r="F55" s="183">
        <v>388.8</v>
      </c>
      <c r="H55" s="31"/>
    </row>
    <row r="56" spans="2:8" s="1" customFormat="1" ht="16.899999999999999" customHeight="1">
      <c r="B56" s="31"/>
      <c r="C56" s="184" t="s">
        <v>879</v>
      </c>
      <c r="H56" s="31"/>
    </row>
    <row r="57" spans="2:8" s="1" customFormat="1" ht="16.899999999999999" customHeight="1">
      <c r="B57" s="31"/>
      <c r="C57" s="182" t="s">
        <v>823</v>
      </c>
      <c r="D57" s="182" t="s">
        <v>824</v>
      </c>
      <c r="E57" s="16" t="s">
        <v>88</v>
      </c>
      <c r="F57" s="183">
        <v>388.8</v>
      </c>
      <c r="H57" s="31"/>
    </row>
    <row r="58" spans="2:8" s="1" customFormat="1" ht="16.899999999999999" customHeight="1">
      <c r="B58" s="31"/>
      <c r="C58" s="182" t="s">
        <v>819</v>
      </c>
      <c r="D58" s="182" t="s">
        <v>820</v>
      </c>
      <c r="E58" s="16" t="s">
        <v>88</v>
      </c>
      <c r="F58" s="183">
        <v>388.8</v>
      </c>
      <c r="H58" s="31"/>
    </row>
    <row r="59" spans="2:8" s="1" customFormat="1" ht="16.899999999999999" customHeight="1">
      <c r="B59" s="31"/>
      <c r="C59" s="182" t="s">
        <v>828</v>
      </c>
      <c r="D59" s="182" t="s">
        <v>829</v>
      </c>
      <c r="E59" s="16" t="s">
        <v>88</v>
      </c>
      <c r="F59" s="183">
        <v>388.8</v>
      </c>
      <c r="H59" s="31"/>
    </row>
    <row r="60" spans="2:8" s="1" customFormat="1" ht="16.899999999999999" customHeight="1">
      <c r="B60" s="31"/>
      <c r="C60" s="182" t="s">
        <v>832</v>
      </c>
      <c r="D60" s="182" t="s">
        <v>833</v>
      </c>
      <c r="E60" s="16" t="s">
        <v>88</v>
      </c>
      <c r="F60" s="183">
        <v>388.8</v>
      </c>
      <c r="H60" s="31"/>
    </row>
    <row r="61" spans="2:8" s="1" customFormat="1" ht="16.899999999999999" customHeight="1">
      <c r="B61" s="31"/>
      <c r="C61" s="178" t="s">
        <v>97</v>
      </c>
      <c r="D61" s="179" t="s">
        <v>98</v>
      </c>
      <c r="E61" s="180" t="s">
        <v>1</v>
      </c>
      <c r="F61" s="181">
        <v>1045.5999999999999</v>
      </c>
      <c r="H61" s="31"/>
    </row>
    <row r="62" spans="2:8" s="1" customFormat="1" ht="16.899999999999999" customHeight="1">
      <c r="B62" s="31"/>
      <c r="C62" s="182" t="s">
        <v>1</v>
      </c>
      <c r="D62" s="182" t="s">
        <v>248</v>
      </c>
      <c r="E62" s="16" t="s">
        <v>1</v>
      </c>
      <c r="F62" s="183">
        <v>0</v>
      </c>
      <c r="H62" s="31"/>
    </row>
    <row r="63" spans="2:8" s="1" customFormat="1" ht="16.899999999999999" customHeight="1">
      <c r="B63" s="31"/>
      <c r="C63" s="182" t="s">
        <v>1</v>
      </c>
      <c r="D63" s="182" t="s">
        <v>759</v>
      </c>
      <c r="E63" s="16" t="s">
        <v>1</v>
      </c>
      <c r="F63" s="183">
        <v>78.400000000000006</v>
      </c>
      <c r="H63" s="31"/>
    </row>
    <row r="64" spans="2:8" s="1" customFormat="1" ht="16.899999999999999" customHeight="1">
      <c r="B64" s="31"/>
      <c r="C64" s="182" t="s">
        <v>1</v>
      </c>
      <c r="D64" s="182" t="s">
        <v>177</v>
      </c>
      <c r="E64" s="16" t="s">
        <v>1</v>
      </c>
      <c r="F64" s="183">
        <v>0</v>
      </c>
      <c r="H64" s="31"/>
    </row>
    <row r="65" spans="2:8" s="1" customFormat="1" ht="16.899999999999999" customHeight="1">
      <c r="B65" s="31"/>
      <c r="C65" s="182" t="s">
        <v>1</v>
      </c>
      <c r="D65" s="182" t="s">
        <v>760</v>
      </c>
      <c r="E65" s="16" t="s">
        <v>1</v>
      </c>
      <c r="F65" s="183">
        <v>108.5</v>
      </c>
      <c r="H65" s="31"/>
    </row>
    <row r="66" spans="2:8" s="1" customFormat="1" ht="16.899999999999999" customHeight="1">
      <c r="B66" s="31"/>
      <c r="C66" s="182" t="s">
        <v>1</v>
      </c>
      <c r="D66" s="182" t="s">
        <v>179</v>
      </c>
      <c r="E66" s="16" t="s">
        <v>1</v>
      </c>
      <c r="F66" s="183">
        <v>0</v>
      </c>
      <c r="H66" s="31"/>
    </row>
    <row r="67" spans="2:8" s="1" customFormat="1" ht="16.899999999999999" customHeight="1">
      <c r="B67" s="31"/>
      <c r="C67" s="182" t="s">
        <v>1</v>
      </c>
      <c r="D67" s="182" t="s">
        <v>761</v>
      </c>
      <c r="E67" s="16" t="s">
        <v>1</v>
      </c>
      <c r="F67" s="183">
        <v>858.7</v>
      </c>
      <c r="H67" s="31"/>
    </row>
    <row r="68" spans="2:8" s="1" customFormat="1" ht="16.899999999999999" customHeight="1">
      <c r="B68" s="31"/>
      <c r="C68" s="182" t="s">
        <v>97</v>
      </c>
      <c r="D68" s="182" t="s">
        <v>173</v>
      </c>
      <c r="E68" s="16" t="s">
        <v>1</v>
      </c>
      <c r="F68" s="183">
        <v>1045.5999999999999</v>
      </c>
      <c r="H68" s="31"/>
    </row>
    <row r="69" spans="2:8" s="1" customFormat="1" ht="16.899999999999999" customHeight="1">
      <c r="B69" s="31"/>
      <c r="C69" s="184" t="s">
        <v>879</v>
      </c>
      <c r="H69" s="31"/>
    </row>
    <row r="70" spans="2:8" s="1" customFormat="1" ht="16.899999999999999" customHeight="1">
      <c r="B70" s="31"/>
      <c r="C70" s="182" t="s">
        <v>756</v>
      </c>
      <c r="D70" s="182" t="s">
        <v>757</v>
      </c>
      <c r="E70" s="16" t="s">
        <v>88</v>
      </c>
      <c r="F70" s="183">
        <v>1045.5999999999999</v>
      </c>
      <c r="H70" s="31"/>
    </row>
    <row r="71" spans="2:8" s="1" customFormat="1" ht="16.899999999999999" customHeight="1">
      <c r="B71" s="31"/>
      <c r="C71" s="182" t="s">
        <v>196</v>
      </c>
      <c r="D71" s="182" t="s">
        <v>197</v>
      </c>
      <c r="E71" s="16" t="s">
        <v>88</v>
      </c>
      <c r="F71" s="183">
        <v>3295.7</v>
      </c>
      <c r="H71" s="31"/>
    </row>
    <row r="72" spans="2:8" s="1" customFormat="1" ht="16.899999999999999" customHeight="1">
      <c r="B72" s="31"/>
      <c r="C72" s="182" t="s">
        <v>763</v>
      </c>
      <c r="D72" s="182" t="s">
        <v>764</v>
      </c>
      <c r="E72" s="16" t="s">
        <v>88</v>
      </c>
      <c r="F72" s="183">
        <v>1045.5999999999999</v>
      </c>
      <c r="H72" s="31"/>
    </row>
    <row r="73" spans="2:8" s="1" customFormat="1" ht="22.5">
      <c r="B73" s="31"/>
      <c r="C73" s="182" t="s">
        <v>775</v>
      </c>
      <c r="D73" s="182" t="s">
        <v>776</v>
      </c>
      <c r="E73" s="16" t="s">
        <v>88</v>
      </c>
      <c r="F73" s="183">
        <v>1045.5999999999999</v>
      </c>
      <c r="H73" s="31"/>
    </row>
    <row r="74" spans="2:8" s="1" customFormat="1" ht="16.899999999999999" customHeight="1">
      <c r="B74" s="31"/>
      <c r="C74" s="182" t="s">
        <v>784</v>
      </c>
      <c r="D74" s="182" t="s">
        <v>785</v>
      </c>
      <c r="E74" s="16" t="s">
        <v>88</v>
      </c>
      <c r="F74" s="183">
        <v>1045.5999999999999</v>
      </c>
      <c r="H74" s="31"/>
    </row>
    <row r="75" spans="2:8" s="1" customFormat="1" ht="16.899999999999999" customHeight="1">
      <c r="B75" s="31"/>
      <c r="C75" s="182" t="s">
        <v>803</v>
      </c>
      <c r="D75" s="182" t="s">
        <v>804</v>
      </c>
      <c r="E75" s="16" t="s">
        <v>88</v>
      </c>
      <c r="F75" s="183">
        <v>1045.5999999999999</v>
      </c>
      <c r="H75" s="31"/>
    </row>
    <row r="76" spans="2:8" s="1" customFormat="1" ht="22.5">
      <c r="B76" s="31"/>
      <c r="C76" s="182" t="s">
        <v>807</v>
      </c>
      <c r="D76" s="182" t="s">
        <v>808</v>
      </c>
      <c r="E76" s="16" t="s">
        <v>88</v>
      </c>
      <c r="F76" s="183">
        <v>156.84</v>
      </c>
      <c r="H76" s="31"/>
    </row>
    <row r="77" spans="2:8" s="1" customFormat="1" ht="16.899999999999999" customHeight="1">
      <c r="B77" s="31"/>
      <c r="C77" s="182" t="s">
        <v>779</v>
      </c>
      <c r="D77" s="182" t="s">
        <v>780</v>
      </c>
      <c r="E77" s="16" t="s">
        <v>88</v>
      </c>
      <c r="F77" s="183">
        <v>1150.1600000000001</v>
      </c>
      <c r="H77" s="31"/>
    </row>
    <row r="78" spans="2:8" s="1" customFormat="1" ht="16.899999999999999" customHeight="1">
      <c r="B78" s="31"/>
      <c r="C78" s="178" t="s">
        <v>102</v>
      </c>
      <c r="D78" s="179" t="s">
        <v>103</v>
      </c>
      <c r="E78" s="180" t="s">
        <v>88</v>
      </c>
      <c r="F78" s="181">
        <v>693.84</v>
      </c>
      <c r="H78" s="31"/>
    </row>
    <row r="79" spans="2:8" s="1" customFormat="1" ht="16.899999999999999" customHeight="1">
      <c r="B79" s="31"/>
      <c r="C79" s="182" t="s">
        <v>1</v>
      </c>
      <c r="D79" s="182" t="s">
        <v>248</v>
      </c>
      <c r="E79" s="16" t="s">
        <v>1</v>
      </c>
      <c r="F79" s="183">
        <v>0</v>
      </c>
      <c r="H79" s="31"/>
    </row>
    <row r="80" spans="2:8" s="1" customFormat="1" ht="16.899999999999999" customHeight="1">
      <c r="B80" s="31"/>
      <c r="C80" s="182" t="s">
        <v>1</v>
      </c>
      <c r="D80" s="182" t="s">
        <v>249</v>
      </c>
      <c r="E80" s="16" t="s">
        <v>1</v>
      </c>
      <c r="F80" s="183">
        <v>45.17</v>
      </c>
      <c r="H80" s="31"/>
    </row>
    <row r="81" spans="2:8" s="1" customFormat="1" ht="16.899999999999999" customHeight="1">
      <c r="B81" s="31"/>
      <c r="C81" s="182" t="s">
        <v>1</v>
      </c>
      <c r="D81" s="182" t="s">
        <v>177</v>
      </c>
      <c r="E81" s="16" t="s">
        <v>1</v>
      </c>
      <c r="F81" s="183">
        <v>0</v>
      </c>
      <c r="H81" s="31"/>
    </row>
    <row r="82" spans="2:8" s="1" customFormat="1" ht="16.899999999999999" customHeight="1">
      <c r="B82" s="31"/>
      <c r="C82" s="182" t="s">
        <v>1</v>
      </c>
      <c r="D82" s="182" t="s">
        <v>604</v>
      </c>
      <c r="E82" s="16" t="s">
        <v>1</v>
      </c>
      <c r="F82" s="183">
        <v>61.93</v>
      </c>
      <c r="H82" s="31"/>
    </row>
    <row r="83" spans="2:8" s="1" customFormat="1" ht="16.899999999999999" customHeight="1">
      <c r="B83" s="31"/>
      <c r="C83" s="182" t="s">
        <v>1</v>
      </c>
      <c r="D83" s="182" t="s">
        <v>179</v>
      </c>
      <c r="E83" s="16" t="s">
        <v>1</v>
      </c>
      <c r="F83" s="183">
        <v>0</v>
      </c>
      <c r="H83" s="31"/>
    </row>
    <row r="84" spans="2:8" s="1" customFormat="1" ht="16.899999999999999" customHeight="1">
      <c r="B84" s="31"/>
      <c r="C84" s="182" t="s">
        <v>1</v>
      </c>
      <c r="D84" s="182" t="s">
        <v>605</v>
      </c>
      <c r="E84" s="16" t="s">
        <v>1</v>
      </c>
      <c r="F84" s="183">
        <v>586.74</v>
      </c>
      <c r="H84" s="31"/>
    </row>
    <row r="85" spans="2:8" s="1" customFormat="1" ht="16.899999999999999" customHeight="1">
      <c r="B85" s="31"/>
      <c r="C85" s="182" t="s">
        <v>102</v>
      </c>
      <c r="D85" s="182" t="s">
        <v>173</v>
      </c>
      <c r="E85" s="16" t="s">
        <v>1</v>
      </c>
      <c r="F85" s="183">
        <v>693.84</v>
      </c>
      <c r="H85" s="31"/>
    </row>
    <row r="86" spans="2:8" s="1" customFormat="1" ht="16.899999999999999" customHeight="1">
      <c r="B86" s="31"/>
      <c r="C86" s="184" t="s">
        <v>879</v>
      </c>
      <c r="H86" s="31"/>
    </row>
    <row r="87" spans="2:8" s="1" customFormat="1" ht="16.899999999999999" customHeight="1">
      <c r="B87" s="31"/>
      <c r="C87" s="182" t="s">
        <v>601</v>
      </c>
      <c r="D87" s="182" t="s">
        <v>602</v>
      </c>
      <c r="E87" s="16" t="s">
        <v>88</v>
      </c>
      <c r="F87" s="183">
        <v>693.84</v>
      </c>
      <c r="H87" s="31"/>
    </row>
    <row r="88" spans="2:8" s="1" customFormat="1" ht="16.899999999999999" customHeight="1">
      <c r="B88" s="31"/>
      <c r="C88" s="182" t="s">
        <v>855</v>
      </c>
      <c r="D88" s="182" t="s">
        <v>856</v>
      </c>
      <c r="E88" s="16" t="s">
        <v>88</v>
      </c>
      <c r="F88" s="183">
        <v>3989.54</v>
      </c>
      <c r="H88" s="31"/>
    </row>
    <row r="89" spans="2:8" s="1" customFormat="1" ht="16.899999999999999" customHeight="1">
      <c r="B89" s="31"/>
      <c r="C89" s="178" t="s">
        <v>87</v>
      </c>
      <c r="D89" s="179" t="s">
        <v>87</v>
      </c>
      <c r="E89" s="180" t="s">
        <v>88</v>
      </c>
      <c r="F89" s="181">
        <v>3295.7</v>
      </c>
      <c r="H89" s="31"/>
    </row>
    <row r="90" spans="2:8" s="1" customFormat="1" ht="16.899999999999999" customHeight="1">
      <c r="B90" s="31"/>
      <c r="C90" s="182" t="s">
        <v>1</v>
      </c>
      <c r="D90" s="182" t="s">
        <v>199</v>
      </c>
      <c r="E90" s="16" t="s">
        <v>1</v>
      </c>
      <c r="F90" s="183">
        <v>3295.7</v>
      </c>
      <c r="H90" s="31"/>
    </row>
    <row r="91" spans="2:8" s="1" customFormat="1" ht="16.899999999999999" customHeight="1">
      <c r="B91" s="31"/>
      <c r="C91" s="182" t="s">
        <v>87</v>
      </c>
      <c r="D91" s="182" t="s">
        <v>173</v>
      </c>
      <c r="E91" s="16" t="s">
        <v>1</v>
      </c>
      <c r="F91" s="183">
        <v>3295.7</v>
      </c>
      <c r="H91" s="31"/>
    </row>
    <row r="92" spans="2:8" s="1" customFormat="1" ht="16.899999999999999" customHeight="1">
      <c r="B92" s="31"/>
      <c r="C92" s="184" t="s">
        <v>879</v>
      </c>
      <c r="H92" s="31"/>
    </row>
    <row r="93" spans="2:8" s="1" customFormat="1" ht="16.899999999999999" customHeight="1">
      <c r="B93" s="31"/>
      <c r="C93" s="182" t="s">
        <v>196</v>
      </c>
      <c r="D93" s="182" t="s">
        <v>197</v>
      </c>
      <c r="E93" s="16" t="s">
        <v>88</v>
      </c>
      <c r="F93" s="183">
        <v>3295.7</v>
      </c>
      <c r="H93" s="31"/>
    </row>
    <row r="94" spans="2:8" s="1" customFormat="1" ht="16.899999999999999" customHeight="1">
      <c r="B94" s="31"/>
      <c r="C94" s="182" t="s">
        <v>855</v>
      </c>
      <c r="D94" s="182" t="s">
        <v>856</v>
      </c>
      <c r="E94" s="16" t="s">
        <v>88</v>
      </c>
      <c r="F94" s="183">
        <v>3989.54</v>
      </c>
      <c r="H94" s="31"/>
    </row>
    <row r="95" spans="2:8" s="1" customFormat="1" ht="7.35" customHeight="1">
      <c r="B95" s="43"/>
      <c r="C95" s="44"/>
      <c r="D95" s="44"/>
      <c r="E95" s="44"/>
      <c r="F95" s="44"/>
      <c r="G95" s="44"/>
      <c r="H95" s="31"/>
    </row>
    <row r="96" spans="2:8" s="1" customFormat="1" ht="11.25"/>
  </sheetData>
  <sheetProtection algorithmName="SHA-512" hashValue="cNiEwB4ZLYKrMxuZaK/px9Ur3lTE8YFo/RLo5/zdhnb1v7yrm5Z5knq6XC6t12wfJ8qaa9MpzSlgy0dnB1FhOg==" saltValue="S1PGuE3tc7z0zO3tuf/XhRfTUynLzDwpEmIIuoptjtzT/RBQplB8pqemZucfLQogkw2A/smvd5KV1TYNBNTV+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20230208 - Rekonstrukce s...</vt:lpstr>
      <vt:lpstr>Seznam figur</vt:lpstr>
      <vt:lpstr>'20230208 - Rekonstrukce s...'!Názvy_tisku</vt:lpstr>
      <vt:lpstr>'Rekapitulace stavby'!Názvy_tisku</vt:lpstr>
      <vt:lpstr>'Seznam figur'!Názvy_tisku</vt:lpstr>
      <vt:lpstr>'20230208 - Rekonstrukce s...'!Oblast_tisku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DESKTOP-JGLBK2V\katcha</dc:creator>
  <cp:lastModifiedBy>HP</cp:lastModifiedBy>
  <dcterms:created xsi:type="dcterms:W3CDTF">2023-02-08T08:59:25Z</dcterms:created>
  <dcterms:modified xsi:type="dcterms:W3CDTF">2023-02-08T10:33:29Z</dcterms:modified>
</cp:coreProperties>
</file>