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6\007_VS_OŘ_Revitalizace endoskopie_přesun z 2025\"/>
    </mc:Choice>
  </mc:AlternateContent>
  <xr:revisionPtr revIDLastSave="0" documentId="8_{4AA96C2E-894D-4338-AACF-019D4D0C65B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ace stavby" sheetId="1" r:id="rId1"/>
    <sheet name="01 - Stavební část" sheetId="2" r:id="rId2"/>
  </sheets>
  <definedNames>
    <definedName name="_xlnm._FilterDatabase" localSheetId="1" hidden="1">'01 - Stavební část'!$C$111:$K$124</definedName>
    <definedName name="_xlnm.Print_Titles" localSheetId="1">'01 - Stavební část'!$111:$111</definedName>
    <definedName name="_xlnm.Print_Titles" localSheetId="0">'Rekapitulace stavby'!$14:$14</definedName>
    <definedName name="_xlnm.Print_Area" localSheetId="1">'01 - Stavební část'!$C$83:$J$97,'01 - Stavební část'!$C$99:$K$124</definedName>
    <definedName name="_xlnm.Print_Area" localSheetId="0">'Rekapitulace stavby'!#REF!,'Rekapitulace stavby'!$C$4:$AQ$18</definedName>
  </definedNames>
  <calcPr calcId="191029"/>
</workbook>
</file>

<file path=xl/calcChain.xml><?xml version="1.0" encoding="utf-8"?>
<calcChain xmlns="http://schemas.openxmlformats.org/spreadsheetml/2006/main">
  <c r="J126" i="2" l="1"/>
  <c r="J128" i="2"/>
  <c r="J116" i="2"/>
  <c r="J118" i="2"/>
  <c r="J120" i="2"/>
  <c r="J122" i="2"/>
  <c r="I124" i="2" l="1"/>
  <c r="J124" i="2" s="1"/>
  <c r="J112" i="2" s="1"/>
  <c r="AG17" i="1" s="1"/>
  <c r="AN17" i="1" s="1"/>
  <c r="AN16" i="1" s="1"/>
  <c r="J38" i="2"/>
  <c r="J37" i="2"/>
  <c r="AY17" i="1" s="1"/>
  <c r="J36" i="2"/>
  <c r="AX17" i="1"/>
  <c r="AN124" i="2"/>
  <c r="AM124" i="2"/>
  <c r="AL124" i="2"/>
  <c r="AK124" i="2"/>
  <c r="AN122" i="2"/>
  <c r="AM122" i="2"/>
  <c r="AL122" i="2"/>
  <c r="AK122" i="2"/>
  <c r="AN120" i="2"/>
  <c r="AM120" i="2"/>
  <c r="AL120" i="2"/>
  <c r="AK120" i="2"/>
  <c r="AN118" i="2"/>
  <c r="AM118" i="2"/>
  <c r="AL118" i="2"/>
  <c r="AK118" i="2"/>
  <c r="F108" i="2"/>
  <c r="F106" i="2"/>
  <c r="E104" i="2"/>
  <c r="F92" i="2"/>
  <c r="F90" i="2"/>
  <c r="E88" i="2"/>
  <c r="J19" i="2"/>
  <c r="E19" i="2"/>
  <c r="J18" i="2"/>
  <c r="J13" i="2"/>
  <c r="E8" i="2"/>
  <c r="AS16" i="1"/>
  <c r="AP120" i="2"/>
  <c r="AP118" i="2"/>
  <c r="AP122" i="2"/>
  <c r="F37" i="2" l="1"/>
  <c r="BC17" i="1" s="1"/>
  <c r="J35" i="2"/>
  <c r="AW17" i="1" s="1"/>
  <c r="F38" i="2"/>
  <c r="BD17" i="1" s="1"/>
  <c r="F36" i="2"/>
  <c r="BB17" i="1" s="1"/>
  <c r="F35" i="2"/>
  <c r="BA17" i="1" s="1"/>
  <c r="E86" i="2"/>
  <c r="AJ118" i="2"/>
  <c r="AJ120" i="2"/>
  <c r="AJ122" i="2"/>
  <c r="AU17" i="1" l="1"/>
  <c r="AP112" i="2"/>
  <c r="BB16" i="1"/>
  <c r="BC16" i="1"/>
  <c r="BA16" i="1"/>
  <c r="BD16" i="1"/>
  <c r="AX16" i="1" l="1"/>
  <c r="AU16" i="1"/>
  <c r="AY16" i="1"/>
  <c r="AW16" i="1"/>
  <c r="AP124" i="2" l="1"/>
  <c r="AJ124" i="2"/>
  <c r="J31" i="2"/>
  <c r="F34" i="2" l="1"/>
  <c r="AZ17" i="1" s="1"/>
  <c r="AZ16" i="1" s="1"/>
  <c r="J34" i="2"/>
  <c r="AV17" i="1" s="1"/>
  <c r="AT17" i="1" s="1"/>
  <c r="J97" i="2"/>
  <c r="AV16" i="1" l="1"/>
  <c r="J40" i="2"/>
  <c r="AG16" i="1"/>
  <c r="AT16" i="1" l="1"/>
</calcChain>
</file>

<file path=xl/sharedStrings.xml><?xml version="1.0" encoding="utf-8"?>
<sst xmlns="http://schemas.openxmlformats.org/spreadsheetml/2006/main" count="273" uniqueCount="154">
  <si>
    <t/>
  </si>
  <si>
    <t>False</t>
  </si>
  <si>
    <t>{c2a8f4fc-dbc4-495b-8e9b-5e643cb274b2}</t>
  </si>
  <si>
    <t>Kód:</t>
  </si>
  <si>
    <t>Stavba:</t>
  </si>
  <si>
    <t>KSO:</t>
  </si>
  <si>
    <t>CC-CZ:</t>
  </si>
  <si>
    <t>Místo:</t>
  </si>
  <si>
    <t>ON Náchod</t>
  </si>
  <si>
    <t>Datum:</t>
  </si>
  <si>
    <t>Zadavatel:</t>
  </si>
  <si>
    <t>IČ:</t>
  </si>
  <si>
    <t>26000202</t>
  </si>
  <si>
    <t>Oblastní Nemocnice Náchod</t>
  </si>
  <si>
    <t>DIČ:</t>
  </si>
  <si>
    <t>CZ26000202</t>
  </si>
  <si>
    <t>Zhotovitel:</t>
  </si>
  <si>
    <t>Projektant:</t>
  </si>
  <si>
    <t>13997220</t>
  </si>
  <si>
    <t>PRISPO s.r.o.</t>
  </si>
  <si>
    <t>CZ13997220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</si>
  <si>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</si>
  <si>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</si>
  <si>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</si>
  <si>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</si>
  <si>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</si>
  <si>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</si>
  <si>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</si>
  <si>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</si>
  <si>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</si>
  <si>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</si>
  <si>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</si>
  <si>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</si>
  <si>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</si>
  <si>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</si>
  <si>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</si>
  <si>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</si>
  <si>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</si>
  <si>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</si>
  <si>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</si>
  <si>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</si>
  <si>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</si>
  <si>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</si>
  <si>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</si>
  <si>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</si>
  <si>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</si>
  <si>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</si>
  <si>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</si>
  <si>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</si>
  <si>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</si>
  <si>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</si>
  <si>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</si>
  <si>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</si>
  <si>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</si>
  <si>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</si>
  <si>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</si>
  <si>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</si>
  <si>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</si>
  <si>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</si>
  <si>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</si>
  <si>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</si>
  <si>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</si>
  <si>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</si>
  <si>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</si>
  <si>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</si>
  <si>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</si>
  <si>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</si>
  <si>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</si>
  <si>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</si>
  <si>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</si>
  <si>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</si>
  <si>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</si>
  <si>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</si>
  <si>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{fb5e51fd-3964-4a4e-8aab-9d03aa054d3a}</t>
  </si>
  <si>
    <t>2</t>
  </si>
  <si>
    <t>Antistat</t>
  </si>
  <si>
    <t>Nová podlahová krytina - antistatická</t>
  </si>
  <si>
    <t>m2</t>
  </si>
  <si>
    <t>215,69</t>
  </si>
  <si>
    <t>dlažba</t>
  </si>
  <si>
    <t>Nová podlahová krytina - keramická dlažba</t>
  </si>
  <si>
    <t>27,61</t>
  </si>
  <si>
    <t>KRYCÍ LIST SOUPISU PRACÍ</t>
  </si>
  <si>
    <t>malba</t>
  </si>
  <si>
    <t>Výmalba</t>
  </si>
  <si>
    <t>903,357</t>
  </si>
  <si>
    <t>obklad</t>
  </si>
  <si>
    <t>Nový keramický obklad</t>
  </si>
  <si>
    <t>536,002</t>
  </si>
  <si>
    <t>př_100</t>
  </si>
  <si>
    <t>Příčka tl. 100mm</t>
  </si>
  <si>
    <t>33,713</t>
  </si>
  <si>
    <t>př_150</t>
  </si>
  <si>
    <t>Příčka tl. 150mm</t>
  </si>
  <si>
    <t>55,625</t>
  </si>
  <si>
    <t>Objekt:</t>
  </si>
  <si>
    <t>PVC</t>
  </si>
  <si>
    <t>Nová podlahová krytina - PVC</t>
  </si>
  <si>
    <t>136,314</t>
  </si>
  <si>
    <t>01 - Stavební část</t>
  </si>
  <si>
    <t>sdk_100</t>
  </si>
  <si>
    <t>Příčka SDK tl. 100mm</t>
  </si>
  <si>
    <t>186,68</t>
  </si>
  <si>
    <t>sdk_200</t>
  </si>
  <si>
    <t>Příčka SDK tl. 200mm</t>
  </si>
  <si>
    <t>29,25</t>
  </si>
  <si>
    <t>omyv_odstr</t>
  </si>
  <si>
    <t>Odstranění omyvateného nátěru</t>
  </si>
  <si>
    <t>125,24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</si>
  <si>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</si>
  <si>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</si>
  <si>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</si>
  <si>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</si>
  <si>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</si>
  <si>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</si>
  <si>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</si>
  <si>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</si>
  <si>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</si>
  <si>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</si>
  <si>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</si>
  <si>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</si>
  <si>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ROZPOCET</t>
  </si>
  <si>
    <t>K</t>
  </si>
  <si>
    <t>VV</t>
  </si>
  <si>
    <t>m</t>
  </si>
  <si>
    <t>M</t>
  </si>
  <si>
    <t>16</t>
  </si>
  <si>
    <t>32</t>
  </si>
  <si>
    <t>t</t>
  </si>
  <si>
    <t>-236087754</t>
  </si>
  <si>
    <t>-199719458</t>
  </si>
  <si>
    <t>763431201</t>
  </si>
  <si>
    <t>Napojení minerálního podhledu na stěnu obvodovou lištou</t>
  </si>
  <si>
    <t>742665616</t>
  </si>
  <si>
    <t>998763323</t>
  </si>
  <si>
    <t>-1286589825</t>
  </si>
  <si>
    <t>763431801</t>
  </si>
  <si>
    <t>Demontáž minerálního podhledu zavěšeného na viditelném roštu</t>
  </si>
  <si>
    <t>Montáž minerálního podhledu s vyjímatelnými panely vel. přes 0,36 do 0,72 m2 na zavěšený polozapuštěný rošt</t>
  </si>
  <si>
    <t>Kazeta podhledová polozapuštěná 600×1200 mm odolná vůči plísním a bakteriím</t>
  </si>
  <si>
    <t>3610003R</t>
  </si>
  <si>
    <t>Přesun hmot procentní pro sádrokartonové konstrukce v objektech v přes 12 do 24 m</t>
  </si>
  <si>
    <t xml:space="preserve">Poplatek za uložení na skládce (skládkovné) stavebního odpadu </t>
  </si>
  <si>
    <t>997013631</t>
  </si>
  <si>
    <t>%</t>
  </si>
  <si>
    <t>763431011</t>
  </si>
  <si>
    <t xml:space="preserve">Demontáž a zpětná montáž svítidel, koncových prvků TZB a ostatních zařízení v podhledu včetně opětovného napojení a funkčního odzkoušení </t>
  </si>
  <si>
    <t>soubor</t>
  </si>
  <si>
    <t xml:space="preserve">4.NP - 52,985+67,105+20,055
3.NP - 52,985+67,105+20,055+13,865
</t>
  </si>
  <si>
    <t>7630001R</t>
  </si>
  <si>
    <t xml:space="preserve">4.NP - 178,87+27,04+17,38+17,52+49,13
3.NP - 178,87+37,14+27,78+49,13
</t>
  </si>
  <si>
    <t>582,86*1,1 'Přepočtené koeficientem množství</t>
  </si>
  <si>
    <t>Výměna podhledů 3. a 4.NP pavilon A</t>
  </si>
  <si>
    <t>Oblastní nemocnice Náchod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</si>
</sst>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505050"/>
      <name val="Arial CE"/>
    </font>
    <font>
      <b/>
      <sz val="14"/>
      <name val="Arial CE"/>
    </font>
    <font>
      <b/>
      <sz val="10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b/>
      <sz val="12"/>
      <color rgb="FF80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9"/>
      <name val="Arial CE"/>
      <family val="2"/>
      <charset val="238"/>
    </font>
    <font>
      <sz val="8"/>
      <color rgb="FF505050"/>
      <name val="Arial CE"/>
      <family val="2"/>
      <charset val="238"/>
    </font>
    <font>
      <sz val="7"/>
      <color rgb="FF969696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2" borderId="7" xfId="0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0" fillId="0" borderId="14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4" fontId="1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19" xfId="0" applyFont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167" fontId="12" fillId="0" borderId="19" xfId="0" applyNumberFormat="1" applyFont="1" applyBorder="1" applyAlignment="1" applyProtection="1">
      <alignment vertical="center"/>
      <protection locked="0"/>
    </xf>
    <xf numFmtId="4" fontId="12" fillId="0" borderId="19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4" fillId="0" borderId="19" xfId="0" applyFont="1" applyBorder="1" applyAlignment="1" applyProtection="1">
      <alignment horizontal="center" vertical="center"/>
      <protection locked="0"/>
    </xf>
    <xf numFmtId="49" fontId="24" fillId="0" borderId="19" xfId="0" applyNumberFormat="1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167" fontId="24" fillId="0" borderId="19" xfId="0" applyNumberFormat="1" applyFont="1" applyBorder="1" applyAlignment="1" applyProtection="1">
      <alignment vertical="center"/>
      <protection locked="0"/>
    </xf>
    <xf numFmtId="4" fontId="24" fillId="0" borderId="19" xfId="0" applyNumberFormat="1" applyFont="1" applyBorder="1" applyAlignment="1" applyProtection="1">
      <alignment vertical="center"/>
      <protection locked="0"/>
    </xf>
    <xf numFmtId="0" fontId="26" fillId="0" borderId="19" xfId="0" applyFont="1" applyBorder="1" applyAlignment="1">
      <alignment horizontal="center" vertical="center"/>
    </xf>
    <xf numFmtId="167" fontId="26" fillId="0" borderId="19" xfId="0" applyNumberFormat="1" applyFont="1" applyBorder="1" applyAlignment="1">
      <alignment vertical="center"/>
    </xf>
    <xf numFmtId="4" fontId="26" fillId="3" borderId="19" xfId="0" applyNumberFormat="1" applyFont="1" applyFill="1" applyBorder="1" applyAlignment="1" applyProtection="1">
      <alignment vertical="center"/>
      <protection locked="0"/>
    </xf>
    <xf numFmtId="4" fontId="26" fillId="0" borderId="19" xfId="0" applyNumberFormat="1" applyFont="1" applyBorder="1" applyAlignment="1">
      <alignment vertical="center"/>
    </xf>
    <xf numFmtId="4" fontId="12" fillId="3" borderId="19" xfId="0" applyNumberFormat="1" applyFont="1" applyFill="1" applyBorder="1" applyAlignment="1" applyProtection="1">
      <alignment vertical="center"/>
      <protection locked="0"/>
    </xf>
    <xf numFmtId="4" fontId="24" fillId="3" borderId="19" xfId="0" applyNumberFormat="1" applyFont="1" applyFill="1" applyBorder="1" applyAlignment="1" applyProtection="1">
      <alignment vertical="center"/>
      <protection locked="0"/>
    </xf>
    <xf numFmtId="49" fontId="26" fillId="0" borderId="19" xfId="0" applyNumberFormat="1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0" fillId="2" borderId="24" xfId="0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2" fillId="0" borderId="28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167" fontId="27" fillId="0" borderId="0" xfId="0" applyNumberFormat="1" applyFont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6" fillId="0" borderId="2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7" fontId="6" fillId="0" borderId="0" xfId="0" applyNumberFormat="1" applyFont="1" applyAlignment="1">
      <alignment vertical="center"/>
    </xf>
    <xf numFmtId="0" fontId="6" fillId="0" borderId="24" xfId="0" applyFont="1" applyBorder="1" applyAlignment="1">
      <alignment vertical="center"/>
    </xf>
    <xf numFmtId="0" fontId="24" fillId="0" borderId="28" xfId="0" applyFont="1" applyBorder="1" applyAlignment="1" applyProtection="1">
      <alignment horizontal="left" vertical="center" wrapText="1"/>
      <protection locked="0"/>
    </xf>
    <xf numFmtId="0" fontId="0" fillId="0" borderId="23" xfId="0" applyBorder="1"/>
    <xf numFmtId="0" fontId="0" fillId="0" borderId="24" xfId="0" applyBorder="1"/>
    <xf numFmtId="0" fontId="0" fillId="0" borderId="29" xfId="0" applyBorder="1"/>
    <xf numFmtId="0" fontId="26" fillId="0" borderId="30" xfId="0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center" vertical="center" wrapText="1"/>
    </xf>
    <xf numFmtId="167" fontId="26" fillId="0" borderId="30" xfId="0" applyNumberFormat="1" applyFont="1" applyBorder="1" applyAlignment="1">
      <alignment vertical="center"/>
    </xf>
    <xf numFmtId="4" fontId="26" fillId="3" borderId="30" xfId="0" applyNumberFormat="1" applyFont="1" applyFill="1" applyBorder="1" applyAlignment="1" applyProtection="1">
      <alignment vertical="center"/>
      <protection locked="0"/>
    </xf>
    <xf numFmtId="4" fontId="26" fillId="0" borderId="30" xfId="0" applyNumberFormat="1" applyFont="1" applyBorder="1" applyAlignment="1">
      <alignment vertical="center"/>
    </xf>
    <xf numFmtId="0" fontId="12" fillId="0" borderId="31" xfId="0" applyFont="1" applyBorder="1" applyAlignment="1" applyProtection="1">
      <alignment horizontal="left" vertical="center" wrapText="1"/>
      <protection locked="0"/>
    </xf>
    <xf numFmtId="167" fontId="12" fillId="3" borderId="19" xfId="0" applyNumberFormat="1" applyFont="1" applyFill="1" applyBorder="1" applyAlignment="1" applyProtection="1">
      <alignment vertical="center"/>
      <protection locked="0"/>
    </xf>
    <xf numFmtId="0" fontId="26" fillId="0" borderId="33" xfId="0" applyFont="1" applyBorder="1" applyAlignment="1">
      <alignment horizontal="center" vertical="center"/>
    </xf>
    <xf numFmtId="49" fontId="26" fillId="0" borderId="33" xfId="0" applyNumberFormat="1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center" vertical="center" wrapText="1"/>
    </xf>
    <xf numFmtId="167" fontId="26" fillId="0" borderId="33" xfId="0" applyNumberFormat="1" applyFont="1" applyBorder="1" applyAlignment="1">
      <alignment vertical="center"/>
    </xf>
    <xf numFmtId="4" fontId="26" fillId="3" borderId="33" xfId="0" applyNumberFormat="1" applyFont="1" applyFill="1" applyBorder="1" applyAlignment="1" applyProtection="1">
      <alignment vertical="center"/>
      <protection locked="0"/>
    </xf>
    <xf numFmtId="4" fontId="26" fillId="0" borderId="33" xfId="0" applyNumberFormat="1" applyFont="1" applyBorder="1" applyAlignment="1">
      <alignment vertical="center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3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M19"/>
  <sheetViews>
    <sheetView showGridLines="0" workbookViewId="0">
      <selection activeCell="L9" sqref="L9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3" spans="2:90" s="1" customFormat="1" ht="6.9" customHeight="1" x14ac:dyDescent="0.2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15"/>
    </row>
    <row r="4" spans="2:90" s="1" customFormat="1" ht="24.9" customHeight="1" x14ac:dyDescent="0.2">
      <c r="B4" s="15"/>
      <c r="C4" s="12" t="s">
        <v>43</v>
      </c>
      <c r="AR4" s="15"/>
    </row>
    <row r="5" spans="2:90" s="1" customFormat="1" ht="6.9" customHeight="1" x14ac:dyDescent="0.2">
      <c r="B5" s="15"/>
      <c r="AR5" s="15"/>
    </row>
    <row r="6" spans="2:90" s="2" customFormat="1" ht="12" customHeight="1" x14ac:dyDescent="0.2">
      <c r="B6" s="25"/>
      <c r="C6" s="14" t="s">
        <v>3</v>
      </c>
      <c r="AR6" s="25"/>
    </row>
    <row r="7" spans="2:90" s="3" customFormat="1" ht="36.9" customHeight="1" x14ac:dyDescent="0.2">
      <c r="B7" s="26"/>
      <c r="C7" s="27" t="s">
        <v>4</v>
      </c>
      <c r="L7" s="163" t="s">
        <v>152</v>
      </c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R7" s="26"/>
    </row>
    <row r="8" spans="2:90" s="1" customFormat="1" ht="6.9" customHeight="1" x14ac:dyDescent="0.2">
      <c r="B8" s="15"/>
      <c r="AR8" s="15"/>
    </row>
    <row r="9" spans="2:90" s="1" customFormat="1" ht="12" customHeight="1" x14ac:dyDescent="0.2">
      <c r="B9" s="15"/>
      <c r="C9" s="14" t="s">
        <v>7</v>
      </c>
      <c r="L9" s="28"/>
      <c r="AI9" s="14" t="s">
        <v>9</v>
      </c>
      <c r="AM9" s="165"/>
      <c r="AN9" s="165"/>
      <c r="AR9" s="15"/>
    </row>
    <row r="10" spans="2:90" s="1" customFormat="1" ht="6.9" customHeight="1" x14ac:dyDescent="0.2">
      <c r="B10" s="15"/>
      <c r="AR10" s="15"/>
    </row>
    <row r="11" spans="2:90" s="1" customFormat="1" ht="15.15" customHeight="1" x14ac:dyDescent="0.2">
      <c r="B11" s="15"/>
      <c r="C11" s="14" t="s">
        <v>10</v>
      </c>
      <c r="L11" s="2" t="s">
        <v>153</v>
      </c>
      <c r="AI11" s="14" t="s">
        <v>17</v>
      </c>
      <c r="AM11" s="166"/>
      <c r="AN11" s="167"/>
      <c r="AO11" s="167"/>
      <c r="AP11" s="167"/>
      <c r="AR11" s="15"/>
      <c r="AS11" s="168" t="s">
        <v>44</v>
      </c>
      <c r="AT11" s="169"/>
      <c r="AU11" s="30"/>
      <c r="AV11" s="30"/>
      <c r="AW11" s="30"/>
      <c r="AX11" s="30"/>
      <c r="AY11" s="30"/>
      <c r="AZ11" s="30"/>
      <c r="BA11" s="30"/>
      <c r="BB11" s="30"/>
      <c r="BC11" s="30"/>
      <c r="BD11" s="31"/>
    </row>
    <row r="12" spans="2:90" s="1" customFormat="1" ht="15.15" customHeight="1" x14ac:dyDescent="0.2">
      <c r="B12" s="15"/>
      <c r="C12" s="14" t="s">
        <v>16</v>
      </c>
      <c r="L12" s="151"/>
      <c r="M12" s="152"/>
      <c r="N12" s="152"/>
      <c r="O12" s="152"/>
      <c r="P12" s="152"/>
      <c r="Q12" s="152"/>
      <c r="R12" s="152"/>
      <c r="S12" s="152"/>
      <c r="T12" s="152"/>
      <c r="U12" s="152"/>
      <c r="AI12" s="14" t="s">
        <v>22</v>
      </c>
      <c r="AM12" s="166"/>
      <c r="AN12" s="167"/>
      <c r="AO12" s="167"/>
      <c r="AP12" s="167"/>
      <c r="AR12" s="15"/>
      <c r="AS12" s="170"/>
      <c r="AT12" s="171"/>
      <c r="BD12" s="33"/>
    </row>
    <row r="13" spans="2:90" s="1" customFormat="1" ht="10.95" customHeight="1" x14ac:dyDescent="0.2">
      <c r="B13" s="15"/>
      <c r="AR13" s="15"/>
      <c r="AS13" s="170"/>
      <c r="AT13" s="171"/>
      <c r="BD13" s="33"/>
    </row>
    <row r="14" spans="2:90" s="1" customFormat="1" ht="29.25" customHeight="1" x14ac:dyDescent="0.2">
      <c r="B14" s="15"/>
      <c r="C14" s="153" t="s">
        <v>45</v>
      </c>
      <c r="D14" s="154"/>
      <c r="E14" s="154"/>
      <c r="F14" s="154"/>
      <c r="G14" s="154"/>
      <c r="H14" s="34"/>
      <c r="I14" s="155" t="s">
        <v>46</v>
      </c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7" t="s">
        <v>47</v>
      </c>
      <c r="AH14" s="154"/>
      <c r="AI14" s="154"/>
      <c r="AJ14" s="154"/>
      <c r="AK14" s="154"/>
      <c r="AL14" s="154"/>
      <c r="AM14" s="154"/>
      <c r="AN14" s="155" t="s">
        <v>48</v>
      </c>
      <c r="AO14" s="154"/>
      <c r="AP14" s="156"/>
      <c r="AQ14" s="35" t="s">
        <v>49</v>
      </c>
      <c r="AR14" s="15"/>
      <c r="AS14" s="36" t="s">
        <v>50</v>
      </c>
      <c r="AT14" s="37" t="s">
        <v>51</v>
      </c>
      <c r="AU14" s="37" t="s">
        <v>52</v>
      </c>
      <c r="AV14" s="37" t="s">
        <v>53</v>
      </c>
      <c r="AW14" s="37" t="s">
        <v>54</v>
      </c>
      <c r="AX14" s="37" t="s">
        <v>55</v>
      </c>
      <c r="AY14" s="37" t="s">
        <v>56</v>
      </c>
      <c r="AZ14" s="37" t="s">
        <v>57</v>
      </c>
      <c r="BA14" s="37" t="s">
        <v>58</v>
      </c>
      <c r="BB14" s="37" t="s">
        <v>59</v>
      </c>
      <c r="BC14" s="37" t="s">
        <v>60</v>
      </c>
      <c r="BD14" s="38" t="s">
        <v>61</v>
      </c>
    </row>
    <row r="15" spans="2:90" s="1" customFormat="1" ht="10.95" customHeight="1" x14ac:dyDescent="0.2">
      <c r="B15" s="15"/>
      <c r="AR15" s="15"/>
      <c r="AS15" s="39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1"/>
    </row>
    <row r="16" spans="2:90" s="4" customFormat="1" ht="32.4" customHeight="1" x14ac:dyDescent="0.2">
      <c r="B16" s="40"/>
      <c r="C16" s="41" t="s">
        <v>62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161">
        <f>ROUND(SUM(AG17:AG17),2)</f>
        <v>0</v>
      </c>
      <c r="AH16" s="161"/>
      <c r="AI16" s="161"/>
      <c r="AJ16" s="161"/>
      <c r="AK16" s="161"/>
      <c r="AL16" s="161"/>
      <c r="AM16" s="161"/>
      <c r="AN16" s="162">
        <f>AN17</f>
        <v>0</v>
      </c>
      <c r="AO16" s="162"/>
      <c r="AP16" s="162"/>
      <c r="AQ16" s="44" t="s">
        <v>0</v>
      </c>
      <c r="AR16" s="40"/>
      <c r="AS16" s="45">
        <f>ROUND(SUM(AS17:AS17),2)</f>
        <v>0</v>
      </c>
      <c r="AT16" s="46" t="e">
        <f t="shared" ref="AT16:AT17" si="0">ROUND(SUM(AV16:AW16),2)</f>
        <v>#REF!</v>
      </c>
      <c r="AU16" s="47" t="e">
        <f>ROUND(SUM(AU17:AU17),5)</f>
        <v>#REF!</v>
      </c>
      <c r="AV16" s="46" t="e">
        <f>ROUND(AZ16*#REF!,2)</f>
        <v>#REF!</v>
      </c>
      <c r="AW16" s="46" t="e">
        <f>ROUND(BA16*#REF!,2)</f>
        <v>#REF!</v>
      </c>
      <c r="AX16" s="46" t="e">
        <f>ROUND(BB16*#REF!,2)</f>
        <v>#REF!</v>
      </c>
      <c r="AY16" s="46" t="e">
        <f>ROUND(BC16*#REF!,2)</f>
        <v>#REF!</v>
      </c>
      <c r="AZ16" s="46" t="e">
        <f>ROUND(SUM(AZ17:AZ17),2)</f>
        <v>#REF!</v>
      </c>
      <c r="BA16" s="46" t="e">
        <f>ROUND(SUM(BA17:BA17),2)</f>
        <v>#REF!</v>
      </c>
      <c r="BB16" s="46" t="e">
        <f>ROUND(SUM(BB17:BB17),2)</f>
        <v>#REF!</v>
      </c>
      <c r="BC16" s="46" t="e">
        <f>ROUND(SUM(BC17:BC17),2)</f>
        <v>#REF!</v>
      </c>
      <c r="BD16" s="48" t="e">
        <f>ROUND(SUM(BD17:BD17),2)</f>
        <v>#REF!</v>
      </c>
      <c r="BS16" s="49" t="s">
        <v>63</v>
      </c>
      <c r="BT16" s="49" t="s">
        <v>64</v>
      </c>
      <c r="BU16" s="50" t="s">
        <v>65</v>
      </c>
      <c r="BV16" s="49" t="s">
        <v>66</v>
      </c>
      <c r="BW16" s="49" t="s">
        <v>2</v>
      </c>
      <c r="BX16" s="49" t="s">
        <v>67</v>
      </c>
      <c r="CL16" s="49" t="s">
        <v>0</v>
      </c>
    </row>
    <row r="17" spans="1:91" s="5" customFormat="1" ht="16.5" customHeight="1" x14ac:dyDescent="0.2">
      <c r="A17" s="51" t="s">
        <v>68</v>
      </c>
      <c r="B17" s="52"/>
      <c r="C17" s="53"/>
      <c r="D17" s="160" t="s">
        <v>69</v>
      </c>
      <c r="E17" s="160"/>
      <c r="F17" s="160"/>
      <c r="G17" s="160"/>
      <c r="H17" s="160"/>
      <c r="I17" s="54"/>
      <c r="J17" s="160" t="s">
        <v>70</v>
      </c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58">
        <f>'01 - Stavební část'!J112</f>
        <v>0</v>
      </c>
      <c r="AH17" s="159"/>
      <c r="AI17" s="159"/>
      <c r="AJ17" s="159"/>
      <c r="AK17" s="159"/>
      <c r="AL17" s="159"/>
      <c r="AM17" s="159"/>
      <c r="AN17" s="158">
        <f>AG17*1.21</f>
        <v>0</v>
      </c>
      <c r="AO17" s="159"/>
      <c r="AP17" s="159"/>
      <c r="AQ17" s="55" t="s">
        <v>71</v>
      </c>
      <c r="AR17" s="52"/>
      <c r="AS17" s="56">
        <v>0</v>
      </c>
      <c r="AT17" s="57" t="e">
        <f t="shared" si="0"/>
        <v>#REF!</v>
      </c>
      <c r="AU17" s="58" t="e">
        <f>'01 - Stavební část'!#REF!</f>
        <v>#REF!</v>
      </c>
      <c r="AV17" s="57" t="e">
        <f>'01 - Stavební část'!J34</f>
        <v>#REF!</v>
      </c>
      <c r="AW17" s="57" t="e">
        <f>'01 - Stavební část'!J35</f>
        <v>#REF!</v>
      </c>
      <c r="AX17" s="57">
        <f>'01 - Stavební část'!J36</f>
        <v>0</v>
      </c>
      <c r="AY17" s="57">
        <f>'01 - Stavební část'!J37</f>
        <v>0</v>
      </c>
      <c r="AZ17" s="57" t="e">
        <f>'01 - Stavební část'!F34</f>
        <v>#REF!</v>
      </c>
      <c r="BA17" s="57" t="e">
        <f>'01 - Stavební část'!F35</f>
        <v>#REF!</v>
      </c>
      <c r="BB17" s="57" t="e">
        <f>'01 - Stavební část'!F36</f>
        <v>#REF!</v>
      </c>
      <c r="BC17" s="57" t="e">
        <f>'01 - Stavební část'!F37</f>
        <v>#REF!</v>
      </c>
      <c r="BD17" s="59" t="e">
        <f>'01 - Stavební část'!F38</f>
        <v>#REF!</v>
      </c>
      <c r="BT17" s="60" t="s">
        <v>72</v>
      </c>
      <c r="BV17" s="60" t="s">
        <v>66</v>
      </c>
      <c r="BW17" s="60" t="s">
        <v>73</v>
      </c>
      <c r="BX17" s="60" t="s">
        <v>2</v>
      </c>
      <c r="CL17" s="60" t="s">
        <v>0</v>
      </c>
      <c r="CM17" s="60" t="s">
        <v>74</v>
      </c>
    </row>
    <row r="18" spans="1:91" s="1" customFormat="1" ht="30" customHeight="1" x14ac:dyDescent="0.2">
      <c r="B18" s="15"/>
      <c r="AR18" s="15"/>
    </row>
    <row r="19" spans="1:91" s="1" customFormat="1" ht="6.9" customHeight="1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15"/>
    </row>
  </sheetData>
  <mergeCells count="15">
    <mergeCell ref="L7:AO7"/>
    <mergeCell ref="AM9:AN9"/>
    <mergeCell ref="AM11:AP11"/>
    <mergeCell ref="AS11:AT13"/>
    <mergeCell ref="AM12:AP12"/>
    <mergeCell ref="C14:G14"/>
    <mergeCell ref="AN14:AP14"/>
    <mergeCell ref="AG14:AM14"/>
    <mergeCell ref="I14:AF14"/>
    <mergeCell ref="AN17:AP17"/>
    <mergeCell ref="D17:H17"/>
    <mergeCell ref="AG17:AM17"/>
    <mergeCell ref="J17:AF17"/>
    <mergeCell ref="AG16:AM16"/>
    <mergeCell ref="AN16:AP16"/>
  </mergeCells>
  <hyperlinks>
    <hyperlink ref="A17" location="'01 - Stavební část'!C2" display="/" xr:uid="{00000000-0004-0000-0000-000000000000}"/>
  </hyperlinks>
  <pageMargins left="0.39370078740157483" right="0.39370078740157483" top="0.39370078740157483" bottom="0.39370078740157483" header="0" footer="0"/>
  <pageSetup paperSize="9" scale="74" fitToHeight="100" orientation="portrait" blackAndWhite="1" r:id="rId1"/>
  <headerFooter>
    <oddHeader>&amp;F</oddHead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AR128"/>
  <sheetViews>
    <sheetView showGridLines="0" tabSelected="1" workbookViewId="0">
      <selection activeCell="Q123" sqref="Q123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6.28515625" customWidth="1"/>
    <col min="23" max="44" width="9.28515625" hidden="1"/>
  </cols>
  <sheetData>
    <row r="3" spans="2:35" ht="36.9" customHeight="1" x14ac:dyDescent="0.2">
      <c r="Y3" s="8" t="s">
        <v>73</v>
      </c>
      <c r="AE3" s="61" t="s">
        <v>75</v>
      </c>
      <c r="AF3" s="61" t="s">
        <v>76</v>
      </c>
      <c r="AG3" s="61" t="s">
        <v>77</v>
      </c>
      <c r="AH3" s="61" t="s">
        <v>78</v>
      </c>
      <c r="AI3" s="61" t="s">
        <v>74</v>
      </c>
    </row>
    <row r="4" spans="2:35" ht="6.9" hidden="1" customHeight="1" x14ac:dyDescent="0.2">
      <c r="B4" s="9"/>
      <c r="C4" s="10"/>
      <c r="D4" s="10"/>
      <c r="E4" s="10"/>
      <c r="F4" s="10"/>
      <c r="G4" s="10"/>
      <c r="H4" s="10"/>
      <c r="I4" s="10"/>
      <c r="J4" s="10"/>
      <c r="K4" s="10"/>
      <c r="Y4" s="8" t="s">
        <v>74</v>
      </c>
      <c r="AE4" s="61" t="s">
        <v>79</v>
      </c>
      <c r="AF4" s="61" t="s">
        <v>80</v>
      </c>
      <c r="AG4" s="61" t="s">
        <v>77</v>
      </c>
      <c r="AH4" s="61" t="s">
        <v>81</v>
      </c>
      <c r="AI4" s="61" t="s">
        <v>74</v>
      </c>
    </row>
    <row r="5" spans="2:35" ht="24.9" hidden="1" customHeight="1" x14ac:dyDescent="0.2">
      <c r="B5" s="11"/>
      <c r="D5" s="12" t="s">
        <v>82</v>
      </c>
      <c r="Y5" s="8" t="s">
        <v>1</v>
      </c>
      <c r="AE5" s="61" t="s">
        <v>83</v>
      </c>
      <c r="AF5" s="61" t="s">
        <v>84</v>
      </c>
      <c r="AG5" s="61" t="s">
        <v>77</v>
      </c>
      <c r="AH5" s="61" t="s">
        <v>85</v>
      </c>
      <c r="AI5" s="61" t="s">
        <v>74</v>
      </c>
    </row>
    <row r="6" spans="2:35" ht="6.9" hidden="1" customHeight="1" x14ac:dyDescent="0.2">
      <c r="B6" s="11"/>
      <c r="AE6" s="61" t="s">
        <v>86</v>
      </c>
      <c r="AF6" s="61" t="s">
        <v>87</v>
      </c>
      <c r="AG6" s="61" t="s">
        <v>77</v>
      </c>
      <c r="AH6" s="61" t="s">
        <v>88</v>
      </c>
      <c r="AI6" s="61" t="s">
        <v>74</v>
      </c>
    </row>
    <row r="7" spans="2:35" ht="12" hidden="1" customHeight="1" x14ac:dyDescent="0.2">
      <c r="B7" s="11"/>
      <c r="D7" s="14" t="s">
        <v>4</v>
      </c>
      <c r="AE7" s="61" t="s">
        <v>89</v>
      </c>
      <c r="AF7" s="61" t="s">
        <v>90</v>
      </c>
      <c r="AG7" s="61" t="s">
        <v>77</v>
      </c>
      <c r="AH7" s="61" t="s">
        <v>91</v>
      </c>
      <c r="AI7" s="61" t="s">
        <v>74</v>
      </c>
    </row>
    <row r="8" spans="2:35" ht="16.5" hidden="1" customHeight="1" x14ac:dyDescent="0.2">
      <c r="B8" s="11"/>
      <c r="E8" s="173" t="e">
        <f>'Rekapitulace stavby'!#REF!</f>
        <v>#REF!</v>
      </c>
      <c r="F8" s="174"/>
      <c r="G8" s="174"/>
      <c r="H8" s="174"/>
      <c r="AE8" s="61" t="s">
        <v>92</v>
      </c>
      <c r="AF8" s="61" t="s">
        <v>93</v>
      </c>
      <c r="AG8" s="61" t="s">
        <v>77</v>
      </c>
      <c r="AH8" s="61" t="s">
        <v>94</v>
      </c>
      <c r="AI8" s="61" t="s">
        <v>74</v>
      </c>
    </row>
    <row r="9" spans="2:35" s="1" customFormat="1" ht="12" hidden="1" customHeight="1" x14ac:dyDescent="0.2">
      <c r="B9" s="15"/>
      <c r="D9" s="14" t="s">
        <v>95</v>
      </c>
      <c r="AE9" s="61" t="s">
        <v>96</v>
      </c>
      <c r="AF9" s="61" t="s">
        <v>97</v>
      </c>
      <c r="AG9" s="61" t="s">
        <v>77</v>
      </c>
      <c r="AH9" s="61" t="s">
        <v>98</v>
      </c>
      <c r="AI9" s="61" t="s">
        <v>74</v>
      </c>
    </row>
    <row r="10" spans="2:35" s="1" customFormat="1" ht="16.5" hidden="1" customHeight="1" x14ac:dyDescent="0.2">
      <c r="B10" s="15"/>
      <c r="E10" s="163" t="s">
        <v>99</v>
      </c>
      <c r="F10" s="172"/>
      <c r="G10" s="172"/>
      <c r="H10" s="172"/>
      <c r="AE10" s="61" t="s">
        <v>100</v>
      </c>
      <c r="AF10" s="61" t="s">
        <v>101</v>
      </c>
      <c r="AG10" s="61" t="s">
        <v>77</v>
      </c>
      <c r="AH10" s="61" t="s">
        <v>102</v>
      </c>
      <c r="AI10" s="61" t="s">
        <v>74</v>
      </c>
    </row>
    <row r="11" spans="2:35" s="1" customFormat="1" hidden="1" x14ac:dyDescent="0.2">
      <c r="B11" s="15"/>
      <c r="AE11" s="61" t="s">
        <v>103</v>
      </c>
      <c r="AF11" s="61" t="s">
        <v>104</v>
      </c>
      <c r="AG11" s="61" t="s">
        <v>77</v>
      </c>
      <c r="AH11" s="61" t="s">
        <v>105</v>
      </c>
      <c r="AI11" s="61" t="s">
        <v>74</v>
      </c>
    </row>
    <row r="12" spans="2:35" s="1" customFormat="1" ht="12" hidden="1" customHeight="1" x14ac:dyDescent="0.2">
      <c r="B12" s="15"/>
      <c r="D12" s="14" t="s">
        <v>5</v>
      </c>
      <c r="F12" s="13" t="s">
        <v>0</v>
      </c>
      <c r="I12" s="14" t="s">
        <v>6</v>
      </c>
      <c r="J12" s="13" t="s">
        <v>0</v>
      </c>
      <c r="AE12" s="61" t="s">
        <v>106</v>
      </c>
      <c r="AF12" s="61" t="s">
        <v>107</v>
      </c>
      <c r="AG12" s="61" t="s">
        <v>77</v>
      </c>
      <c r="AH12" s="61" t="s">
        <v>108</v>
      </c>
      <c r="AI12" s="61" t="s">
        <v>74</v>
      </c>
    </row>
    <row r="13" spans="2:35" s="1" customFormat="1" ht="12" hidden="1" customHeight="1" x14ac:dyDescent="0.2">
      <c r="B13" s="15"/>
      <c r="D13" s="14" t="s">
        <v>7</v>
      </c>
      <c r="F13" s="13" t="s">
        <v>8</v>
      </c>
      <c r="I13" s="14" t="s">
        <v>9</v>
      </c>
      <c r="J13" s="29" t="e">
        <f>'Rekapitulace stavby'!#REF!</f>
        <v>#REF!</v>
      </c>
    </row>
    <row r="14" spans="2:35" s="1" customFormat="1" ht="10.95" hidden="1" customHeight="1" x14ac:dyDescent="0.2">
      <c r="B14" s="15"/>
    </row>
    <row r="15" spans="2:35" s="1" customFormat="1" ht="12" hidden="1" customHeight="1" x14ac:dyDescent="0.2">
      <c r="B15" s="15"/>
      <c r="D15" s="14" t="s">
        <v>10</v>
      </c>
      <c r="I15" s="14" t="s">
        <v>11</v>
      </c>
      <c r="J15" s="13" t="s">
        <v>12</v>
      </c>
    </row>
    <row r="16" spans="2:35" s="1" customFormat="1" ht="18" hidden="1" customHeight="1" x14ac:dyDescent="0.2">
      <c r="B16" s="15"/>
      <c r="E16" s="13" t="s">
        <v>13</v>
      </c>
      <c r="I16" s="14" t="s">
        <v>14</v>
      </c>
      <c r="J16" s="13" t="s">
        <v>15</v>
      </c>
    </row>
    <row r="17" spans="2:11" s="1" customFormat="1" ht="6.9" hidden="1" customHeight="1" x14ac:dyDescent="0.2">
      <c r="B17" s="15"/>
    </row>
    <row r="18" spans="2:11" s="1" customFormat="1" ht="12" hidden="1" customHeight="1" x14ac:dyDescent="0.2">
      <c r="B18" s="15"/>
      <c r="D18" s="14" t="s">
        <v>16</v>
      </c>
      <c r="I18" s="14" t="s">
        <v>11</v>
      </c>
      <c r="J18" s="13" t="e">
        <f>'Rekapitulace stavby'!#REF!</f>
        <v>#REF!</v>
      </c>
    </row>
    <row r="19" spans="2:11" s="1" customFormat="1" ht="18" hidden="1" customHeight="1" x14ac:dyDescent="0.2">
      <c r="B19" s="15"/>
      <c r="E19" s="175" t="e">
        <f>'Rekapitulace stavby'!#REF!</f>
        <v>#REF!</v>
      </c>
      <c r="F19" s="175"/>
      <c r="G19" s="175"/>
      <c r="H19" s="175"/>
      <c r="I19" s="14" t="s">
        <v>14</v>
      </c>
      <c r="J19" s="13" t="e">
        <f>'Rekapitulace stavby'!#REF!</f>
        <v>#REF!</v>
      </c>
    </row>
    <row r="20" spans="2:11" s="1" customFormat="1" ht="6.9" hidden="1" customHeight="1" x14ac:dyDescent="0.2">
      <c r="B20" s="15"/>
    </row>
    <row r="21" spans="2:11" s="1" customFormat="1" ht="12" hidden="1" customHeight="1" x14ac:dyDescent="0.2">
      <c r="B21" s="15"/>
      <c r="D21" s="14" t="s">
        <v>17</v>
      </c>
      <c r="I21" s="14" t="s">
        <v>11</v>
      </c>
      <c r="J21" s="13" t="s">
        <v>18</v>
      </c>
    </row>
    <row r="22" spans="2:11" s="1" customFormat="1" ht="18" hidden="1" customHeight="1" x14ac:dyDescent="0.2">
      <c r="B22" s="15"/>
      <c r="E22" s="13" t="s">
        <v>19</v>
      </c>
      <c r="I22" s="14" t="s">
        <v>14</v>
      </c>
      <c r="J22" s="13" t="s">
        <v>20</v>
      </c>
    </row>
    <row r="23" spans="2:11" s="1" customFormat="1" ht="6.9" hidden="1" customHeight="1" x14ac:dyDescent="0.2">
      <c r="B23" s="15"/>
    </row>
    <row r="24" spans="2:11" s="1" customFormat="1" ht="12" hidden="1" customHeight="1" x14ac:dyDescent="0.2">
      <c r="B24" s="15"/>
      <c r="D24" s="14" t="s">
        <v>22</v>
      </c>
      <c r="I24" s="14" t="s">
        <v>11</v>
      </c>
      <c r="J24" s="13" t="s">
        <v>18</v>
      </c>
    </row>
    <row r="25" spans="2:11" s="1" customFormat="1" ht="18" hidden="1" customHeight="1" x14ac:dyDescent="0.2">
      <c r="B25" s="15"/>
      <c r="E25" s="13" t="s">
        <v>19</v>
      </c>
      <c r="I25" s="14" t="s">
        <v>14</v>
      </c>
      <c r="J25" s="13" t="s">
        <v>20</v>
      </c>
    </row>
    <row r="26" spans="2:11" s="1" customFormat="1" ht="6.9" hidden="1" customHeight="1" x14ac:dyDescent="0.2">
      <c r="B26" s="15"/>
    </row>
    <row r="27" spans="2:11" s="1" customFormat="1" ht="12" hidden="1" customHeight="1" x14ac:dyDescent="0.2">
      <c r="B27" s="15"/>
      <c r="D27" s="14" t="s">
        <v>23</v>
      </c>
    </row>
    <row r="28" spans="2:11" s="6" customFormat="1" ht="16.5" hidden="1" customHeight="1" x14ac:dyDescent="0.2">
      <c r="B28" s="62"/>
      <c r="E28" s="176" t="s">
        <v>0</v>
      </c>
      <c r="F28" s="176"/>
      <c r="G28" s="176"/>
      <c r="H28" s="176"/>
    </row>
    <row r="29" spans="2:11" s="1" customFormat="1" ht="6.9" hidden="1" customHeight="1" x14ac:dyDescent="0.2">
      <c r="B29" s="15"/>
    </row>
    <row r="30" spans="2:11" s="1" customFormat="1" ht="6.9" hidden="1" customHeight="1" x14ac:dyDescent="0.2">
      <c r="B30" s="15"/>
      <c r="D30" s="30"/>
      <c r="E30" s="30"/>
      <c r="F30" s="30"/>
      <c r="G30" s="30"/>
      <c r="H30" s="30"/>
      <c r="I30" s="30"/>
      <c r="J30" s="30"/>
      <c r="K30" s="30"/>
    </row>
    <row r="31" spans="2:11" s="1" customFormat="1" ht="25.35" hidden="1" customHeight="1" x14ac:dyDescent="0.2">
      <c r="B31" s="15"/>
      <c r="D31" s="63" t="s">
        <v>24</v>
      </c>
      <c r="J31" s="43">
        <f>ROUND(J112, 2)</f>
        <v>0</v>
      </c>
    </row>
    <row r="32" spans="2:11" s="1" customFormat="1" ht="6.9" hidden="1" customHeight="1" x14ac:dyDescent="0.2">
      <c r="B32" s="15"/>
      <c r="D32" s="30"/>
      <c r="E32" s="30"/>
      <c r="F32" s="30"/>
      <c r="G32" s="30"/>
      <c r="H32" s="30"/>
      <c r="I32" s="30"/>
      <c r="J32" s="30"/>
      <c r="K32" s="30"/>
    </row>
    <row r="33" spans="2:11" s="1" customFormat="1" ht="14.4" hidden="1" customHeight="1" x14ac:dyDescent="0.2">
      <c r="B33" s="15"/>
      <c r="F33" s="17" t="s">
        <v>26</v>
      </c>
      <c r="I33" s="17" t="s">
        <v>25</v>
      </c>
      <c r="J33" s="17" t="s">
        <v>27</v>
      </c>
    </row>
    <row r="34" spans="2:11" s="1" customFormat="1" ht="14.4" hidden="1" customHeight="1" x14ac:dyDescent="0.2">
      <c r="B34" s="15"/>
      <c r="D34" s="32" t="s">
        <v>28</v>
      </c>
      <c r="E34" s="14" t="s">
        <v>29</v>
      </c>
      <c r="F34" s="64" t="e">
        <f>ROUND((SUM(AJ112:AJ124)),  2)</f>
        <v>#REF!</v>
      </c>
      <c r="I34" s="65">
        <v>0.21</v>
      </c>
      <c r="J34" s="64" t="e">
        <f>ROUND(((SUM(AJ112:AJ124))*I34),  2)</f>
        <v>#REF!</v>
      </c>
    </row>
    <row r="35" spans="2:11" s="1" customFormat="1" ht="14.4" hidden="1" customHeight="1" x14ac:dyDescent="0.2">
      <c r="B35" s="15"/>
      <c r="E35" s="14" t="s">
        <v>30</v>
      </c>
      <c r="F35" s="64" t="e">
        <f>ROUND((SUM(AK112:AK124)),  2)</f>
        <v>#REF!</v>
      </c>
      <c r="I35" s="65">
        <v>0.12</v>
      </c>
      <c r="J35" s="64" t="e">
        <f>ROUND(((SUM(AK112:AK124))*I35),  2)</f>
        <v>#REF!</v>
      </c>
    </row>
    <row r="36" spans="2:11" s="1" customFormat="1" ht="14.4" hidden="1" customHeight="1" x14ac:dyDescent="0.2">
      <c r="B36" s="15"/>
      <c r="E36" s="14" t="s">
        <v>31</v>
      </c>
      <c r="F36" s="64" t="e">
        <f>ROUND((SUM(AL112:AL124)),  2)</f>
        <v>#REF!</v>
      </c>
      <c r="I36" s="65">
        <v>0.21</v>
      </c>
      <c r="J36" s="64">
        <f>0</f>
        <v>0</v>
      </c>
    </row>
    <row r="37" spans="2:11" s="1" customFormat="1" ht="14.4" hidden="1" customHeight="1" x14ac:dyDescent="0.2">
      <c r="B37" s="15"/>
      <c r="E37" s="14" t="s">
        <v>32</v>
      </c>
      <c r="F37" s="64" t="e">
        <f>ROUND((SUM(AM112:AM124)),  2)</f>
        <v>#REF!</v>
      </c>
      <c r="I37" s="65">
        <v>0.12</v>
      </c>
      <c r="J37" s="64">
        <f>0</f>
        <v>0</v>
      </c>
    </row>
    <row r="38" spans="2:11" s="1" customFormat="1" ht="14.4" hidden="1" customHeight="1" x14ac:dyDescent="0.2">
      <c r="B38" s="15"/>
      <c r="E38" s="14" t="s">
        <v>33</v>
      </c>
      <c r="F38" s="64" t="e">
        <f>ROUND((SUM(AN112:AN124)),  2)</f>
        <v>#REF!</v>
      </c>
      <c r="I38" s="65">
        <v>0</v>
      </c>
      <c r="J38" s="64">
        <f>0</f>
        <v>0</v>
      </c>
    </row>
    <row r="39" spans="2:11" s="1" customFormat="1" ht="6.9" hidden="1" customHeight="1" x14ac:dyDescent="0.2">
      <c r="B39" s="15"/>
    </row>
    <row r="40" spans="2:11" s="1" customFormat="1" ht="25.35" hidden="1" customHeight="1" x14ac:dyDescent="0.2">
      <c r="B40" s="15"/>
      <c r="C40" s="66"/>
      <c r="D40" s="67" t="s">
        <v>34</v>
      </c>
      <c r="E40" s="34"/>
      <c r="F40" s="34"/>
      <c r="G40" s="68" t="s">
        <v>35</v>
      </c>
      <c r="H40" s="69" t="s">
        <v>36</v>
      </c>
      <c r="I40" s="34"/>
      <c r="J40" s="70" t="e">
        <f>SUM(J31:J38)</f>
        <v>#REF!</v>
      </c>
      <c r="K40" s="71"/>
    </row>
    <row r="41" spans="2:11" s="1" customFormat="1" ht="14.4" hidden="1" customHeight="1" x14ac:dyDescent="0.2">
      <c r="B41" s="15"/>
    </row>
    <row r="42" spans="2:11" ht="14.4" hidden="1" customHeight="1" x14ac:dyDescent="0.2">
      <c r="B42" s="11"/>
    </row>
    <row r="43" spans="2:11" ht="14.4" hidden="1" customHeight="1" x14ac:dyDescent="0.2">
      <c r="B43" s="11"/>
    </row>
    <row r="44" spans="2:11" ht="14.4" hidden="1" customHeight="1" x14ac:dyDescent="0.2">
      <c r="B44" s="11"/>
    </row>
    <row r="45" spans="2:11" ht="14.4" hidden="1" customHeight="1" x14ac:dyDescent="0.2">
      <c r="B45" s="11"/>
    </row>
    <row r="46" spans="2:11" ht="14.4" hidden="1" customHeight="1" x14ac:dyDescent="0.2">
      <c r="B46" s="11"/>
    </row>
    <row r="47" spans="2:11" ht="14.4" hidden="1" customHeight="1" x14ac:dyDescent="0.2">
      <c r="B47" s="11"/>
    </row>
    <row r="48" spans="2:11" ht="14.4" hidden="1" customHeight="1" x14ac:dyDescent="0.2">
      <c r="B48" s="11"/>
    </row>
    <row r="49" spans="2:11" ht="14.4" hidden="1" customHeight="1" x14ac:dyDescent="0.2">
      <c r="B49" s="11"/>
    </row>
    <row r="50" spans="2:11" ht="14.4" hidden="1" customHeight="1" x14ac:dyDescent="0.2">
      <c r="B50" s="11"/>
    </row>
    <row r="51" spans="2:11" s="1" customFormat="1" ht="14.4" hidden="1" customHeight="1" x14ac:dyDescent="0.2">
      <c r="B51" s="15"/>
      <c r="D51" s="18" t="s">
        <v>37</v>
      </c>
      <c r="E51" s="19"/>
      <c r="F51" s="19"/>
      <c r="G51" s="18" t="s">
        <v>38</v>
      </c>
      <c r="H51" s="19"/>
      <c r="I51" s="19"/>
      <c r="J51" s="19"/>
      <c r="K51" s="19"/>
    </row>
    <row r="52" spans="2:11" hidden="1" x14ac:dyDescent="0.2">
      <c r="B52" s="11"/>
    </row>
    <row r="53" spans="2:11" hidden="1" x14ac:dyDescent="0.2">
      <c r="B53" s="11"/>
    </row>
    <row r="54" spans="2:11" hidden="1" x14ac:dyDescent="0.2">
      <c r="B54" s="11"/>
    </row>
    <row r="55" spans="2:11" hidden="1" x14ac:dyDescent="0.2">
      <c r="B55" s="11"/>
    </row>
    <row r="56" spans="2:11" hidden="1" x14ac:dyDescent="0.2">
      <c r="B56" s="11"/>
    </row>
    <row r="57" spans="2:11" hidden="1" x14ac:dyDescent="0.2">
      <c r="B57" s="11"/>
    </row>
    <row r="58" spans="2:11" hidden="1" x14ac:dyDescent="0.2">
      <c r="B58" s="11"/>
    </row>
    <row r="59" spans="2:11" hidden="1" x14ac:dyDescent="0.2">
      <c r="B59" s="11"/>
    </row>
    <row r="60" spans="2:11" hidden="1" x14ac:dyDescent="0.2">
      <c r="B60" s="11"/>
    </row>
    <row r="61" spans="2:11" hidden="1" x14ac:dyDescent="0.2">
      <c r="B61" s="11"/>
    </row>
    <row r="62" spans="2:11" s="1" customFormat="1" ht="13.2" hidden="1" x14ac:dyDescent="0.2">
      <c r="B62" s="15"/>
      <c r="D62" s="20" t="s">
        <v>39</v>
      </c>
      <c r="E62" s="16"/>
      <c r="F62" s="72" t="s">
        <v>40</v>
      </c>
      <c r="G62" s="20" t="s">
        <v>39</v>
      </c>
      <c r="H62" s="16"/>
      <c r="I62" s="16"/>
      <c r="J62" s="73" t="s">
        <v>40</v>
      </c>
      <c r="K62" s="16"/>
    </row>
    <row r="63" spans="2:11" hidden="1" x14ac:dyDescent="0.2">
      <c r="B63" s="11"/>
    </row>
    <row r="64" spans="2:11" hidden="1" x14ac:dyDescent="0.2">
      <c r="B64" s="11"/>
    </row>
    <row r="65" spans="2:11" hidden="1" x14ac:dyDescent="0.2">
      <c r="B65" s="11"/>
    </row>
    <row r="66" spans="2:11" s="1" customFormat="1" ht="13.2" hidden="1" x14ac:dyDescent="0.2">
      <c r="B66" s="15"/>
      <c r="D66" s="18" t="s">
        <v>41</v>
      </c>
      <c r="E66" s="19"/>
      <c r="F66" s="19"/>
      <c r="G66" s="18" t="s">
        <v>42</v>
      </c>
      <c r="H66" s="19"/>
      <c r="I66" s="19"/>
      <c r="J66" s="19"/>
      <c r="K66" s="19"/>
    </row>
    <row r="67" spans="2:11" hidden="1" x14ac:dyDescent="0.2">
      <c r="B67" s="11"/>
    </row>
    <row r="68" spans="2:11" hidden="1" x14ac:dyDescent="0.2">
      <c r="B68" s="11"/>
    </row>
    <row r="69" spans="2:11" hidden="1" x14ac:dyDescent="0.2">
      <c r="B69" s="11"/>
    </row>
    <row r="70" spans="2:11" hidden="1" x14ac:dyDescent="0.2">
      <c r="B70" s="11"/>
    </row>
    <row r="71" spans="2:11" hidden="1" x14ac:dyDescent="0.2">
      <c r="B71" s="11"/>
    </row>
    <row r="72" spans="2:11" hidden="1" x14ac:dyDescent="0.2">
      <c r="B72" s="11"/>
    </row>
    <row r="73" spans="2:11" hidden="1" x14ac:dyDescent="0.2">
      <c r="B73" s="11"/>
    </row>
    <row r="74" spans="2:11" hidden="1" x14ac:dyDescent="0.2">
      <c r="B74" s="11"/>
    </row>
    <row r="75" spans="2:11" hidden="1" x14ac:dyDescent="0.2">
      <c r="B75" s="11"/>
    </row>
    <row r="76" spans="2:11" hidden="1" x14ac:dyDescent="0.2">
      <c r="B76" s="11"/>
    </row>
    <row r="77" spans="2:11" s="1" customFormat="1" ht="13.2" hidden="1" x14ac:dyDescent="0.2">
      <c r="B77" s="15"/>
      <c r="D77" s="20" t="s">
        <v>39</v>
      </c>
      <c r="E77" s="16"/>
      <c r="F77" s="72" t="s">
        <v>40</v>
      </c>
      <c r="G77" s="20" t="s">
        <v>39</v>
      </c>
      <c r="H77" s="16"/>
      <c r="I77" s="16"/>
      <c r="J77" s="73" t="s">
        <v>40</v>
      </c>
      <c r="K77" s="16"/>
    </row>
    <row r="78" spans="2:11" s="1" customFormat="1" ht="14.4" hidden="1" customHeight="1" x14ac:dyDescent="0.2">
      <c r="B78" s="21"/>
      <c r="C78" s="22"/>
      <c r="D78" s="22"/>
      <c r="E78" s="22"/>
      <c r="F78" s="22"/>
      <c r="G78" s="22"/>
      <c r="H78" s="22"/>
      <c r="I78" s="22"/>
      <c r="J78" s="22"/>
      <c r="K78" s="22"/>
    </row>
    <row r="79" spans="2:11" hidden="1" x14ac:dyDescent="0.2"/>
    <row r="80" spans="2:11" hidden="1" x14ac:dyDescent="0.2"/>
    <row r="81" spans="2:11" hidden="1" x14ac:dyDescent="0.2"/>
    <row r="82" spans="2:11" s="1" customFormat="1" ht="6.9" customHeight="1" x14ac:dyDescent="0.2">
      <c r="B82" s="103"/>
      <c r="C82" s="104"/>
      <c r="D82" s="104"/>
      <c r="E82" s="104"/>
      <c r="F82" s="104"/>
      <c r="G82" s="104"/>
      <c r="H82" s="104"/>
      <c r="I82" s="104"/>
      <c r="J82" s="104"/>
      <c r="K82" s="105"/>
    </row>
    <row r="83" spans="2:11" s="1" customFormat="1" ht="24.9" customHeight="1" x14ac:dyDescent="0.2">
      <c r="B83" s="106"/>
      <c r="C83" s="12" t="s">
        <v>109</v>
      </c>
      <c r="K83" s="107"/>
    </row>
    <row r="84" spans="2:11" s="1" customFormat="1" ht="6.9" customHeight="1" x14ac:dyDescent="0.2">
      <c r="B84" s="106"/>
      <c r="K84" s="107"/>
    </row>
    <row r="85" spans="2:11" s="1" customFormat="1" ht="12" customHeight="1" x14ac:dyDescent="0.2">
      <c r="B85" s="106"/>
      <c r="C85" s="14" t="s">
        <v>4</v>
      </c>
      <c r="K85" s="107"/>
    </row>
    <row r="86" spans="2:11" s="1" customFormat="1" ht="16.5" customHeight="1" x14ac:dyDescent="0.2">
      <c r="B86" s="106"/>
      <c r="E86" s="173" t="e">
        <f>E8</f>
        <v>#REF!</v>
      </c>
      <c r="F86" s="174"/>
      <c r="G86" s="174"/>
      <c r="H86" s="174"/>
      <c r="K86" s="107"/>
    </row>
    <row r="87" spans="2:11" s="1" customFormat="1" ht="12" customHeight="1" x14ac:dyDescent="0.2">
      <c r="B87" s="106"/>
      <c r="C87" s="14" t="s">
        <v>95</v>
      </c>
      <c r="K87" s="107"/>
    </row>
    <row r="88" spans="2:11" s="1" customFormat="1" ht="16.5" customHeight="1" x14ac:dyDescent="0.2">
      <c r="B88" s="106"/>
      <c r="E88" s="163" t="str">
        <f>E10</f>
        <v>01 - Stavební část</v>
      </c>
      <c r="F88" s="172"/>
      <c r="G88" s="172"/>
      <c r="H88" s="172"/>
      <c r="K88" s="107"/>
    </row>
    <row r="89" spans="2:11" s="1" customFormat="1" ht="6.9" customHeight="1" x14ac:dyDescent="0.2">
      <c r="B89" s="106"/>
      <c r="K89" s="107"/>
    </row>
    <row r="90" spans="2:11" s="1" customFormat="1" ht="12" customHeight="1" x14ac:dyDescent="0.2">
      <c r="B90" s="106"/>
      <c r="C90" s="14" t="s">
        <v>7</v>
      </c>
      <c r="F90" s="13" t="str">
        <f>F13</f>
        <v>ON Náchod</v>
      </c>
      <c r="I90" s="14" t="s">
        <v>9</v>
      </c>
      <c r="J90" s="29"/>
      <c r="K90" s="107"/>
    </row>
    <row r="91" spans="2:11" s="1" customFormat="1" ht="6.9" customHeight="1" x14ac:dyDescent="0.2">
      <c r="B91" s="106"/>
      <c r="K91" s="107"/>
    </row>
    <row r="92" spans="2:11" s="1" customFormat="1" ht="15.15" customHeight="1" x14ac:dyDescent="0.2">
      <c r="B92" s="106"/>
      <c r="C92" s="14" t="s">
        <v>10</v>
      </c>
      <c r="F92" s="13" t="str">
        <f>E16</f>
        <v>Oblastní Nemocnice Náchod</v>
      </c>
      <c r="I92" s="14" t="s">
        <v>17</v>
      </c>
      <c r="J92" s="77"/>
      <c r="K92" s="107"/>
    </row>
    <row r="93" spans="2:11" s="1" customFormat="1" ht="15.15" customHeight="1" x14ac:dyDescent="0.2">
      <c r="B93" s="106"/>
      <c r="C93" s="14" t="s">
        <v>16</v>
      </c>
      <c r="F93" s="13"/>
      <c r="I93" s="14" t="s">
        <v>22</v>
      </c>
      <c r="J93" s="77"/>
      <c r="K93" s="107"/>
    </row>
    <row r="94" spans="2:11" s="1" customFormat="1" ht="10.35" customHeight="1" x14ac:dyDescent="0.2">
      <c r="B94" s="106"/>
      <c r="K94" s="107"/>
    </row>
    <row r="95" spans="2:11" s="1" customFormat="1" ht="29.25" customHeight="1" x14ac:dyDescent="0.2">
      <c r="B95" s="106"/>
      <c r="C95" s="108" t="s">
        <v>110</v>
      </c>
      <c r="D95" s="66"/>
      <c r="E95" s="66"/>
      <c r="F95" s="66"/>
      <c r="G95" s="66"/>
      <c r="H95" s="66"/>
      <c r="I95" s="66"/>
      <c r="J95" s="109" t="s">
        <v>111</v>
      </c>
      <c r="K95" s="110"/>
    </row>
    <row r="96" spans="2:11" s="1" customFormat="1" ht="10.35" customHeight="1" x14ac:dyDescent="0.2">
      <c r="B96" s="106"/>
      <c r="K96" s="107"/>
    </row>
    <row r="97" spans="2:42" s="1" customFormat="1" ht="22.95" customHeight="1" x14ac:dyDescent="0.2">
      <c r="B97" s="106"/>
      <c r="C97" s="111" t="s">
        <v>112</v>
      </c>
      <c r="J97" s="43">
        <f>J112</f>
        <v>0</v>
      </c>
      <c r="K97" s="107"/>
      <c r="Z97" s="8" t="s">
        <v>113</v>
      </c>
    </row>
    <row r="98" spans="2:42" s="1" customFormat="1" ht="6.9" customHeight="1" x14ac:dyDescent="0.2">
      <c r="B98" s="112"/>
      <c r="C98" s="24"/>
      <c r="D98" s="24"/>
      <c r="E98" s="24"/>
      <c r="F98" s="24"/>
      <c r="G98" s="24"/>
      <c r="H98" s="24"/>
      <c r="I98" s="24"/>
      <c r="J98" s="24"/>
      <c r="K98" s="113"/>
    </row>
    <row r="99" spans="2:42" s="1" customFormat="1" ht="24.9" customHeight="1" x14ac:dyDescent="0.2">
      <c r="B99" s="106"/>
      <c r="C99" s="12" t="s">
        <v>114</v>
      </c>
      <c r="K99" s="107"/>
    </row>
    <row r="100" spans="2:42" s="1" customFormat="1" ht="6.9" customHeight="1" x14ac:dyDescent="0.2">
      <c r="B100" s="106"/>
      <c r="K100" s="107"/>
    </row>
    <row r="101" spans="2:42" s="1" customFormat="1" ht="12" customHeight="1" x14ac:dyDescent="0.2">
      <c r="B101" s="106"/>
      <c r="C101" s="14" t="s">
        <v>4</v>
      </c>
      <c r="K101" s="107"/>
    </row>
    <row r="102" spans="2:42" s="1" customFormat="1" ht="16.5" customHeight="1" x14ac:dyDescent="0.2">
      <c r="B102" s="106"/>
      <c r="E102" s="173"/>
      <c r="F102" s="174"/>
      <c r="G102" s="174"/>
      <c r="H102" s="174"/>
      <c r="K102" s="107"/>
    </row>
    <row r="103" spans="2:42" s="1" customFormat="1" ht="12" customHeight="1" x14ac:dyDescent="0.2">
      <c r="B103" s="106"/>
      <c r="C103" s="14" t="s">
        <v>95</v>
      </c>
      <c r="K103" s="107"/>
    </row>
    <row r="104" spans="2:42" s="1" customFormat="1" ht="16.5" customHeight="1" x14ac:dyDescent="0.2">
      <c r="B104" s="106"/>
      <c r="E104" s="163" t="str">
        <f>E10</f>
        <v>01 - Stavební část</v>
      </c>
      <c r="F104" s="172"/>
      <c r="G104" s="172"/>
      <c r="H104" s="172"/>
      <c r="K104" s="107"/>
    </row>
    <row r="105" spans="2:42" s="1" customFormat="1" ht="6.9" customHeight="1" x14ac:dyDescent="0.2">
      <c r="B105" s="106"/>
      <c r="K105" s="107"/>
    </row>
    <row r="106" spans="2:42" s="1" customFormat="1" ht="12" customHeight="1" x14ac:dyDescent="0.2">
      <c r="B106" s="106"/>
      <c r="C106" s="14" t="s">
        <v>7</v>
      </c>
      <c r="F106" s="13" t="str">
        <f>F13</f>
        <v>ON Náchod</v>
      </c>
      <c r="I106" s="14" t="s">
        <v>9</v>
      </c>
      <c r="J106" s="29"/>
      <c r="K106" s="107"/>
    </row>
    <row r="107" spans="2:42" s="1" customFormat="1" ht="6.9" customHeight="1" x14ac:dyDescent="0.2">
      <c r="B107" s="106"/>
      <c r="K107" s="107"/>
    </row>
    <row r="108" spans="2:42" s="1" customFormat="1" ht="15.15" customHeight="1" x14ac:dyDescent="0.2">
      <c r="B108" s="106"/>
      <c r="C108" s="14" t="s">
        <v>10</v>
      </c>
      <c r="F108" s="13" t="str">
        <f>E16</f>
        <v>Oblastní Nemocnice Náchod</v>
      </c>
      <c r="I108" s="14" t="s">
        <v>17</v>
      </c>
      <c r="J108" s="77"/>
      <c r="K108" s="107"/>
    </row>
    <row r="109" spans="2:42" s="1" customFormat="1" ht="15.15" customHeight="1" x14ac:dyDescent="0.2">
      <c r="B109" s="106"/>
      <c r="C109" s="14" t="s">
        <v>16</v>
      </c>
      <c r="F109" s="13"/>
      <c r="I109" s="14" t="s">
        <v>22</v>
      </c>
      <c r="J109" s="77"/>
      <c r="K109" s="107"/>
    </row>
    <row r="110" spans="2:42" s="1" customFormat="1" ht="10.35" customHeight="1" x14ac:dyDescent="0.2">
      <c r="B110" s="106"/>
      <c r="K110" s="107"/>
    </row>
    <row r="111" spans="2:42" s="7" customFormat="1" ht="29.25" customHeight="1" x14ac:dyDescent="0.2">
      <c r="B111" s="114"/>
      <c r="C111" s="74" t="s">
        <v>115</v>
      </c>
      <c r="D111" s="75" t="s">
        <v>49</v>
      </c>
      <c r="E111" s="75" t="s">
        <v>45</v>
      </c>
      <c r="F111" s="75" t="s">
        <v>46</v>
      </c>
      <c r="G111" s="75" t="s">
        <v>116</v>
      </c>
      <c r="H111" s="75" t="s">
        <v>117</v>
      </c>
      <c r="I111" s="75" t="s">
        <v>118</v>
      </c>
      <c r="J111" s="75" t="s">
        <v>111</v>
      </c>
      <c r="K111" s="115" t="s">
        <v>119</v>
      </c>
    </row>
    <row r="112" spans="2:42" s="1" customFormat="1" ht="22.95" customHeight="1" x14ac:dyDescent="0.3">
      <c r="B112" s="106"/>
      <c r="C112" s="41" t="s">
        <v>120</v>
      </c>
      <c r="J112" s="116">
        <f>J116+J118+J120+J122+J124+J126+J128</f>
        <v>0</v>
      </c>
      <c r="K112" s="107"/>
      <c r="Y112" s="8" t="s">
        <v>63</v>
      </c>
      <c r="Z112" s="8" t="s">
        <v>113</v>
      </c>
      <c r="AP112" s="76" t="e">
        <f>#REF!+#REF!+#REF!</f>
        <v>#REF!</v>
      </c>
    </row>
    <row r="113" spans="2:44" s="1" customFormat="1" ht="22.95" customHeight="1" x14ac:dyDescent="0.3">
      <c r="B113" s="106"/>
      <c r="C113" s="41"/>
      <c r="J113" s="116"/>
      <c r="K113" s="107"/>
      <c r="Y113" s="8"/>
      <c r="Z113" s="8"/>
      <c r="AP113" s="76"/>
    </row>
    <row r="114" spans="2:44" s="1" customFormat="1" ht="22.95" customHeight="1" x14ac:dyDescent="0.3">
      <c r="B114" s="106"/>
      <c r="C114" s="41"/>
      <c r="J114" s="116"/>
      <c r="K114" s="107"/>
      <c r="Y114" s="8"/>
      <c r="Z114" s="8"/>
      <c r="AP114" s="76"/>
    </row>
    <row r="115" spans="2:44" s="1" customFormat="1" ht="22.95" customHeight="1" x14ac:dyDescent="0.3">
      <c r="B115" s="106"/>
      <c r="C115" s="41"/>
      <c r="J115" s="116"/>
      <c r="K115" s="107"/>
      <c r="Y115" s="8"/>
      <c r="Z115" s="8"/>
      <c r="AP115" s="76"/>
    </row>
    <row r="116" spans="2:44" s="1" customFormat="1" ht="22.95" customHeight="1" x14ac:dyDescent="0.2">
      <c r="B116" s="106"/>
      <c r="C116" s="94">
        <v>1</v>
      </c>
      <c r="D116" s="94" t="s">
        <v>122</v>
      </c>
      <c r="E116" s="100" t="s">
        <v>136</v>
      </c>
      <c r="F116" s="101" t="s">
        <v>137</v>
      </c>
      <c r="G116" s="102" t="s">
        <v>77</v>
      </c>
      <c r="H116" s="95">
        <v>582.86</v>
      </c>
      <c r="I116" s="96"/>
      <c r="J116" s="97">
        <f>I116*H116</f>
        <v>0</v>
      </c>
      <c r="K116" s="117"/>
      <c r="Y116" s="8"/>
      <c r="Z116" s="8"/>
      <c r="AP116" s="76"/>
    </row>
    <row r="117" spans="2:44" s="1" customFormat="1" ht="33.75" customHeight="1" x14ac:dyDescent="0.2">
      <c r="B117" s="106"/>
      <c r="C117" s="118"/>
      <c r="D117" s="119" t="s">
        <v>123</v>
      </c>
      <c r="E117" s="120" t="s">
        <v>0</v>
      </c>
      <c r="F117" s="121" t="s">
        <v>150</v>
      </c>
      <c r="G117" s="118"/>
      <c r="H117" s="122">
        <v>582.86</v>
      </c>
      <c r="I117" s="123"/>
      <c r="J117" s="118"/>
      <c r="K117" s="107"/>
      <c r="Y117" s="8"/>
      <c r="Z117" s="8"/>
      <c r="AP117" s="76"/>
    </row>
    <row r="118" spans="2:44" s="1" customFormat="1" ht="33" customHeight="1" x14ac:dyDescent="0.2">
      <c r="B118" s="124"/>
      <c r="C118" s="78">
        <v>2</v>
      </c>
      <c r="D118" s="78" t="s">
        <v>122</v>
      </c>
      <c r="E118" s="79" t="s">
        <v>145</v>
      </c>
      <c r="F118" s="80" t="s">
        <v>138</v>
      </c>
      <c r="G118" s="81" t="s">
        <v>77</v>
      </c>
      <c r="H118" s="82">
        <v>582.86</v>
      </c>
      <c r="I118" s="98"/>
      <c r="J118" s="83">
        <f>I118*H118</f>
        <v>0</v>
      </c>
      <c r="K118" s="117"/>
      <c r="W118" s="84" t="s">
        <v>126</v>
      </c>
      <c r="Y118" s="84" t="s">
        <v>122</v>
      </c>
      <c r="Z118" s="84" t="s">
        <v>74</v>
      </c>
      <c r="AD118" s="8" t="s">
        <v>121</v>
      </c>
      <c r="AJ118" s="85" t="e">
        <f>IF(#REF!="základní",J118,0)</f>
        <v>#REF!</v>
      </c>
      <c r="AK118" s="85" t="e">
        <f>IF(#REF!="snížená",J118,0)</f>
        <v>#REF!</v>
      </c>
      <c r="AL118" s="85" t="e">
        <f>IF(#REF!="zákl. přenesená",J118,0)</f>
        <v>#REF!</v>
      </c>
      <c r="AM118" s="85" t="e">
        <f>IF(#REF!="sníž. přenesená",J118,0)</f>
        <v>#REF!</v>
      </c>
      <c r="AN118" s="85" t="e">
        <f>IF(#REF!="nulová",J118,0)</f>
        <v>#REF!</v>
      </c>
      <c r="AO118" s="8" t="s">
        <v>72</v>
      </c>
      <c r="AP118" s="85">
        <f>ROUND(I118*H118,2)</f>
        <v>0</v>
      </c>
      <c r="AQ118" s="8" t="s">
        <v>126</v>
      </c>
      <c r="AR118" s="84" t="s">
        <v>129</v>
      </c>
    </row>
    <row r="119" spans="2:44" s="86" customFormat="1" ht="30.6" x14ac:dyDescent="0.2">
      <c r="B119" s="125"/>
      <c r="D119" s="126" t="s">
        <v>123</v>
      </c>
      <c r="E119" s="87" t="s">
        <v>0</v>
      </c>
      <c r="F119" s="121" t="s">
        <v>150</v>
      </c>
      <c r="H119" s="128">
        <v>582.86</v>
      </c>
      <c r="K119" s="129"/>
      <c r="Y119" s="87" t="s">
        <v>123</v>
      </c>
      <c r="Z119" s="87" t="s">
        <v>74</v>
      </c>
      <c r="AA119" s="86" t="s">
        <v>74</v>
      </c>
      <c r="AB119" s="86" t="s">
        <v>21</v>
      </c>
      <c r="AC119" s="86" t="s">
        <v>72</v>
      </c>
      <c r="AD119" s="87" t="s">
        <v>121</v>
      </c>
    </row>
    <row r="120" spans="2:44" s="1" customFormat="1" ht="24.15" customHeight="1" x14ac:dyDescent="0.2">
      <c r="B120" s="124"/>
      <c r="C120" s="88">
        <v>3</v>
      </c>
      <c r="D120" s="88" t="s">
        <v>125</v>
      </c>
      <c r="E120" s="89" t="s">
        <v>140</v>
      </c>
      <c r="F120" s="90" t="s">
        <v>139</v>
      </c>
      <c r="G120" s="91" t="s">
        <v>77</v>
      </c>
      <c r="H120" s="92">
        <v>641.15</v>
      </c>
      <c r="I120" s="99"/>
      <c r="J120" s="93">
        <f>I120*H120</f>
        <v>0</v>
      </c>
      <c r="K120" s="130"/>
      <c r="W120" s="84" t="s">
        <v>127</v>
      </c>
      <c r="Y120" s="84" t="s">
        <v>125</v>
      </c>
      <c r="Z120" s="84" t="s">
        <v>74</v>
      </c>
      <c r="AD120" s="8" t="s">
        <v>121</v>
      </c>
      <c r="AJ120" s="85" t="e">
        <f>IF(#REF!="základní",J120,0)</f>
        <v>#REF!</v>
      </c>
      <c r="AK120" s="85" t="e">
        <f>IF(#REF!="snížená",J120,0)</f>
        <v>#REF!</v>
      </c>
      <c r="AL120" s="85" t="e">
        <f>IF(#REF!="zákl. přenesená",J120,0)</f>
        <v>#REF!</v>
      </c>
      <c r="AM120" s="85" t="e">
        <f>IF(#REF!="sníž. přenesená",J120,0)</f>
        <v>#REF!</v>
      </c>
      <c r="AN120" s="85" t="e">
        <f>IF(#REF!="nulová",J120,0)</f>
        <v>#REF!</v>
      </c>
      <c r="AO120" s="8" t="s">
        <v>72</v>
      </c>
      <c r="AP120" s="85">
        <f>ROUND(I120*H120,2)</f>
        <v>0</v>
      </c>
      <c r="AQ120" s="8" t="s">
        <v>126</v>
      </c>
      <c r="AR120" s="84" t="s">
        <v>130</v>
      </c>
    </row>
    <row r="121" spans="2:44" s="1" customFormat="1" ht="24.15" customHeight="1" x14ac:dyDescent="0.2">
      <c r="B121" s="124"/>
      <c r="C121" s="88"/>
      <c r="D121" s="119" t="s">
        <v>123</v>
      </c>
      <c r="E121" s="118"/>
      <c r="F121" s="121" t="s">
        <v>151</v>
      </c>
      <c r="G121" s="118"/>
      <c r="H121" s="122">
        <v>641.15</v>
      </c>
      <c r="I121" s="93"/>
      <c r="J121" s="93"/>
      <c r="K121" s="130"/>
      <c r="W121" s="84"/>
      <c r="Y121" s="84"/>
      <c r="Z121" s="84"/>
      <c r="AD121" s="8"/>
      <c r="AJ121" s="85"/>
      <c r="AK121" s="85"/>
      <c r="AL121" s="85"/>
      <c r="AM121" s="85"/>
      <c r="AN121" s="85"/>
      <c r="AO121" s="8"/>
      <c r="AP121" s="85"/>
      <c r="AQ121" s="8"/>
      <c r="AR121" s="84"/>
    </row>
    <row r="122" spans="2:44" s="1" customFormat="1" ht="24.15" customHeight="1" x14ac:dyDescent="0.2">
      <c r="B122" s="124"/>
      <c r="C122" s="78">
        <v>4</v>
      </c>
      <c r="D122" s="78" t="s">
        <v>122</v>
      </c>
      <c r="E122" s="79" t="s">
        <v>131</v>
      </c>
      <c r="F122" s="80" t="s">
        <v>132</v>
      </c>
      <c r="G122" s="81" t="s">
        <v>124</v>
      </c>
      <c r="H122" s="82">
        <v>228.44</v>
      </c>
      <c r="I122" s="98"/>
      <c r="J122" s="83">
        <f>I122*H122</f>
        <v>0</v>
      </c>
      <c r="K122" s="117"/>
      <c r="W122" s="84" t="s">
        <v>126</v>
      </c>
      <c r="Y122" s="84" t="s">
        <v>122</v>
      </c>
      <c r="Z122" s="84" t="s">
        <v>74</v>
      </c>
      <c r="AD122" s="8" t="s">
        <v>121</v>
      </c>
      <c r="AJ122" s="85" t="e">
        <f>IF(#REF!="základní",J122,0)</f>
        <v>#REF!</v>
      </c>
      <c r="AK122" s="85" t="e">
        <f>IF(#REF!="snížená",J122,0)</f>
        <v>#REF!</v>
      </c>
      <c r="AL122" s="85" t="e">
        <f>IF(#REF!="zákl. přenesená",J122,0)</f>
        <v>#REF!</v>
      </c>
      <c r="AM122" s="85" t="e">
        <f>IF(#REF!="sníž. přenesená",J122,0)</f>
        <v>#REF!</v>
      </c>
      <c r="AN122" s="85" t="e">
        <f>IF(#REF!="nulová",J122,0)</f>
        <v>#REF!</v>
      </c>
      <c r="AO122" s="8" t="s">
        <v>72</v>
      </c>
      <c r="AP122" s="85">
        <f>ROUND(I122*H122,2)</f>
        <v>0</v>
      </c>
      <c r="AQ122" s="8" t="s">
        <v>126</v>
      </c>
      <c r="AR122" s="84" t="s">
        <v>133</v>
      </c>
    </row>
    <row r="123" spans="2:44" s="86" customFormat="1" ht="30.6" x14ac:dyDescent="0.2">
      <c r="B123" s="125"/>
      <c r="D123" s="126" t="s">
        <v>123</v>
      </c>
      <c r="E123" s="87" t="s">
        <v>0</v>
      </c>
      <c r="F123" s="127" t="s">
        <v>148</v>
      </c>
      <c r="H123" s="128">
        <v>228.44</v>
      </c>
      <c r="K123" s="129"/>
      <c r="Y123" s="87" t="s">
        <v>123</v>
      </c>
      <c r="Z123" s="87" t="s">
        <v>74</v>
      </c>
      <c r="AA123" s="86" t="s">
        <v>74</v>
      </c>
      <c r="AB123" s="86" t="s">
        <v>21</v>
      </c>
      <c r="AC123" s="86" t="s">
        <v>64</v>
      </c>
      <c r="AD123" s="87" t="s">
        <v>121</v>
      </c>
    </row>
    <row r="124" spans="2:44" s="1" customFormat="1" ht="37.950000000000003" customHeight="1" x14ac:dyDescent="0.2">
      <c r="B124" s="124"/>
      <c r="C124" s="78">
        <v>6</v>
      </c>
      <c r="D124" s="78" t="s">
        <v>122</v>
      </c>
      <c r="E124" s="79" t="s">
        <v>134</v>
      </c>
      <c r="F124" s="80" t="s">
        <v>141</v>
      </c>
      <c r="G124" s="81" t="s">
        <v>144</v>
      </c>
      <c r="H124" s="142"/>
      <c r="I124" s="83">
        <f>(J122+J120+J118+J116)/100</f>
        <v>0</v>
      </c>
      <c r="J124" s="83">
        <f>I124*H124</f>
        <v>0</v>
      </c>
      <c r="K124" s="117"/>
      <c r="W124" s="84" t="s">
        <v>126</v>
      </c>
      <c r="Y124" s="84" t="s">
        <v>122</v>
      </c>
      <c r="Z124" s="84" t="s">
        <v>74</v>
      </c>
      <c r="AD124" s="8" t="s">
        <v>121</v>
      </c>
      <c r="AJ124" s="85" t="e">
        <f>IF(#REF!="základní",J124,0)</f>
        <v>#REF!</v>
      </c>
      <c r="AK124" s="85" t="e">
        <f>IF(#REF!="snížená",J124,0)</f>
        <v>#REF!</v>
      </c>
      <c r="AL124" s="85" t="e">
        <f>IF(#REF!="zákl. přenesená",J124,0)</f>
        <v>#REF!</v>
      </c>
      <c r="AM124" s="85" t="e">
        <f>IF(#REF!="sníž. přenesená",J124,0)</f>
        <v>#REF!</v>
      </c>
      <c r="AN124" s="85" t="e">
        <f>IF(#REF!="nulová",J124,0)</f>
        <v>#REF!</v>
      </c>
      <c r="AO124" s="8" t="s">
        <v>72</v>
      </c>
      <c r="AP124" s="85">
        <f>ROUND(I124*H124,2)</f>
        <v>0</v>
      </c>
      <c r="AQ124" s="8" t="s">
        <v>126</v>
      </c>
      <c r="AR124" s="84" t="s">
        <v>135</v>
      </c>
    </row>
    <row r="125" spans="2:44" x14ac:dyDescent="0.2">
      <c r="B125" s="131"/>
      <c r="K125" s="132"/>
    </row>
    <row r="126" spans="2:44" ht="34.200000000000003" x14ac:dyDescent="0.2">
      <c r="B126" s="131"/>
      <c r="C126" s="143">
        <v>7</v>
      </c>
      <c r="D126" s="143" t="s">
        <v>122</v>
      </c>
      <c r="E126" s="144" t="s">
        <v>149</v>
      </c>
      <c r="F126" s="145" t="s">
        <v>146</v>
      </c>
      <c r="G126" s="146" t="s">
        <v>147</v>
      </c>
      <c r="H126" s="147">
        <v>1</v>
      </c>
      <c r="I126" s="148"/>
      <c r="J126" s="149">
        <f>ROUND(I126*H126,2)</f>
        <v>0</v>
      </c>
      <c r="K126" s="150"/>
    </row>
    <row r="127" spans="2:44" x14ac:dyDescent="0.2">
      <c r="B127" s="131"/>
      <c r="K127" s="132"/>
    </row>
    <row r="128" spans="2:44" ht="22.8" x14ac:dyDescent="0.2">
      <c r="B128" s="133"/>
      <c r="C128" s="134">
        <v>8</v>
      </c>
      <c r="D128" s="134" t="s">
        <v>122</v>
      </c>
      <c r="E128" s="135" t="s">
        <v>143</v>
      </c>
      <c r="F128" s="136" t="s">
        <v>142</v>
      </c>
      <c r="G128" s="137" t="s">
        <v>128</v>
      </c>
      <c r="H128" s="138">
        <v>3.6</v>
      </c>
      <c r="I128" s="139"/>
      <c r="J128" s="140">
        <f>ROUND(I128*H128,2)</f>
        <v>0</v>
      </c>
      <c r="K128" s="141"/>
    </row>
  </sheetData>
  <autoFilter ref="C111:K124" xr:uid="{00000000-0009-0000-0000-000001000000}"/>
  <mergeCells count="8">
    <mergeCell ref="E88:H88"/>
    <mergeCell ref="E102:H102"/>
    <mergeCell ref="E104:H104"/>
    <mergeCell ref="E8:H8"/>
    <mergeCell ref="E10:H10"/>
    <mergeCell ref="E19:H19"/>
    <mergeCell ref="E28:H28"/>
    <mergeCell ref="E86:H86"/>
  </mergeCells>
  <pageMargins left="0.39370078740157483" right="0.39370078740157483" top="0.39370078740157483" bottom="0.39370078740157483" header="0" footer="0"/>
  <pageSetup paperSize="9" scale="76" fitToHeight="100" orientation="portrait" blackAndWhite="1" r:id="rId1"/>
  <headerFooter>
    <oddHeader>&amp;F&amp;Rstránka &amp;P</oddHead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Rekapitulace stavby</vt:lpstr>
      <vt:lpstr>01 - Stavební část</vt:lpstr>
      <vt:lpstr>'01 - Stavební část'!Názvy_tisku</vt:lpstr>
      <vt:lpstr>'Rekapitulace stavby'!Názvy_tisku</vt:lpstr>
      <vt:lpstr>'01 - Stavební část'!Oblast_tisku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Hlušek</dc:creator>
  <cp:lastModifiedBy>Veronika Sokolová, DiS.</cp:lastModifiedBy>
  <cp:lastPrinted>2026-02-11T08:02:06Z</cp:lastPrinted>
  <dcterms:created xsi:type="dcterms:W3CDTF">2025-10-29T11:50:04Z</dcterms:created>
  <dcterms:modified xsi:type="dcterms:W3CDTF">2026-02-13T09:16:03Z</dcterms:modified>
</cp:coreProperties>
</file>