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3,2-2024 - Vybavení Hron..." sheetId="2" r:id="rId2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'03,2-2024 - Vybavení Hron...'!$C$74:$K$85</definedName>
    <definedName name="_xlnm.Print_Area" localSheetId="1">'03,2-2024 - Vybavení Hron...'!$C$43:$J$58,'03,2-2024 - Vybavení Hron...'!$C$64:$K$85</definedName>
    <definedName name="_xlnm.Print_Titles" localSheetId="1">'03,2-2024 - Vybavení Hron...'!$74:$74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85"/>
  <c r="BH85"/>
  <c r="BG85"/>
  <c r="BE85"/>
  <c r="T85"/>
  <c r="R85"/>
  <c r="P85"/>
  <c r="BI84"/>
  <c r="BH84"/>
  <c r="BG84"/>
  <c r="BE84"/>
  <c r="T84"/>
  <c r="R84"/>
  <c r="P84"/>
  <c r="BI83"/>
  <c r="BH83"/>
  <c r="BG83"/>
  <c r="BE83"/>
  <c r="T83"/>
  <c r="R83"/>
  <c r="P83"/>
  <c r="BI82"/>
  <c r="BH82"/>
  <c r="BG82"/>
  <c r="BE82"/>
  <c r="T82"/>
  <c r="R82"/>
  <c r="P82"/>
  <c r="BI81"/>
  <c r="BH81"/>
  <c r="BG81"/>
  <c r="BE81"/>
  <c r="T81"/>
  <c r="R81"/>
  <c r="P81"/>
  <c r="BI80"/>
  <c r="BH80"/>
  <c r="BG80"/>
  <c r="BE80"/>
  <c r="T80"/>
  <c r="R80"/>
  <c r="P80"/>
  <c r="BI79"/>
  <c r="BH79"/>
  <c r="BG79"/>
  <c r="BE79"/>
  <c r="T79"/>
  <c r="R79"/>
  <c r="P79"/>
  <c r="BI78"/>
  <c r="BH78"/>
  <c r="BG78"/>
  <c r="BE78"/>
  <c r="T78"/>
  <c r="R78"/>
  <c r="P78"/>
  <c r="F69"/>
  <c r="E67"/>
  <c r="F48"/>
  <c r="E46"/>
  <c r="J22"/>
  <c r="E22"/>
  <c r="J51"/>
  <c r="J21"/>
  <c r="J19"/>
  <c r="E19"/>
  <c r="J50"/>
  <c r="J18"/>
  <c r="J16"/>
  <c r="E16"/>
  <c r="F72"/>
  <c r="J15"/>
  <c r="J13"/>
  <c r="E13"/>
  <c r="F71"/>
  <c r="J12"/>
  <c r="J10"/>
  <c r="J69"/>
  <c i="1" r="L50"/>
  <c r="AM50"/>
  <c r="AM49"/>
  <c r="L49"/>
  <c r="AM47"/>
  <c r="L47"/>
  <c r="L45"/>
  <c r="L44"/>
  <c i="2" r="BK82"/>
  <c r="J78"/>
  <c r="J84"/>
  <c r="J81"/>
  <c r="BK78"/>
  <c r="J31"/>
  <c r="F34"/>
  <c r="J85"/>
  <c r="BK81"/>
  <c r="BK79"/>
  <c i="1" r="AS54"/>
  <c i="2" r="BK85"/>
  <c r="J82"/>
  <c r="J80"/>
  <c r="BK84"/>
  <c r="BK80"/>
  <c r="F33"/>
  <c r="J83"/>
  <c r="BK83"/>
  <c r="J79"/>
  <c l="1" r="P77"/>
  <c r="P76"/>
  <c r="P75"/>
  <c i="1" r="AU55"/>
  <c i="2" r="BK77"/>
  <c r="J77"/>
  <c r="J57"/>
  <c r="R77"/>
  <c r="R76"/>
  <c r="R75"/>
  <c r="T77"/>
  <c r="T76"/>
  <c r="T75"/>
  <c r="J48"/>
  <c r="F50"/>
  <c r="F51"/>
  <c r="J71"/>
  <c r="J72"/>
  <c r="BF78"/>
  <c r="BF79"/>
  <c r="BF80"/>
  <c r="BF83"/>
  <c r="BF81"/>
  <c r="BF82"/>
  <c r="BF84"/>
  <c r="BF85"/>
  <c i="1" r="AV55"/>
  <c r="BC55"/>
  <c r="BB55"/>
  <c r="AU54"/>
  <c r="BC54"/>
  <c r="W32"/>
  <c i="2" r="F31"/>
  <c i="1" r="AZ55"/>
  <c r="AZ54"/>
  <c r="W29"/>
  <c i="2" r="F35"/>
  <c i="1" r="BD55"/>
  <c r="BD54"/>
  <c r="W33"/>
  <c r="BB54"/>
  <c r="W31"/>
  <c i="2" l="1" r="BK76"/>
  <c r="J76"/>
  <c r="J56"/>
  <c i="1" r="AV54"/>
  <c r="AK29"/>
  <c r="AY54"/>
  <c r="AX54"/>
  <c i="2" r="F32"/>
  <c i="1" r="BA55"/>
  <c r="BA54"/>
  <c r="AW54"/>
  <c r="AK30"/>
  <c i="2" r="J32"/>
  <c i="1" r="AW55"/>
  <c r="AT55"/>
  <c i="2" l="1" r="BK75"/>
  <c r="J75"/>
  <c r="J55"/>
  <c i="1" r="AT54"/>
  <c r="W30"/>
  <c i="2" l="1" r="J28"/>
  <c i="1" r="AG55"/>
  <c r="AG54"/>
  <c r="AK26"/>
  <c r="AK35"/>
  <c i="2" l="1" r="J37"/>
  <c i="1" r="AN5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<sst xmlns="http://schemas.openxmlformats.org/spreadsheetml/2006/main">
  <si>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</si>
  <si>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</si>
  <si>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</si>
  <si>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</si>
  <si>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</si>
  <si>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{a1f7cb3f-cd20-48b2-a4b5-d1c8ba07ed3c}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</si>
  <si>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</si>
  <si>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</si>
  <si>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</si>
  <si>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</si>
  <si>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</si>
  <si>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</si>
  <si>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</si>
  <si>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</si>
  <si>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03,2/2024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</si>
  <si>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</si>
  <si>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</si>
  <si>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Vybavení Hronov - elektro</t>
  </si>
  <si>
    <t>KSO:</t>
  </si>
  <si>
    <t/>
  </si>
  <si>
    <t>CC-CZ:</t>
  </si>
  <si>
    <t>Místo:</t>
  </si>
  <si>
    <t xml:space="preserve"> </t>
  </si>
  <si>
    <t>Datum:</t>
  </si>
  <si>
    <t>30. 11. 2024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</si>
  <si>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</si>
  <si>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</si>
  <si>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</si>
  <si>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</si>
  <si>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</si>
  <si>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</si>
  <si>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</si>
  <si>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</si>
  <si>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</si>
  <si>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</si>
  <si>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</si>
  <si>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</si>
  <si>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</si>
  <si>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</si>
  <si>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</si>
  <si>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</si>
  <si>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</si>
  <si>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</si>
  <si>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</si>
  <si>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</si>
  <si>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</si>
  <si>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</si>
  <si>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</si>
  <si>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</si>
  <si>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</si>
  <si>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</si>
  <si>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</si>
  <si>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</si>
  <si>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</si>
  <si>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</si>
  <si>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</si>
  <si>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</si>
  <si>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</si>
  <si>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</si>
  <si>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</si>
  <si>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</si>
  <si>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</si>
  <si>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</si>
  <si>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</si>
  <si>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</si>
  <si>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</si>
  <si>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</si>
  <si>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</si>
  <si>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</si>
  <si>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</si>
  <si>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</si>
  <si>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</si>
  <si>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</si>
  <si>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</si>
  <si>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</si>
  <si>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</si>
  <si>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</si>
  <si>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</si>
  <si>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</si>
  <si>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</si>
  <si>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</si>
  <si>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</si>
  <si>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766 - Konstrukce truhlářské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</si>
  <si>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</si>
  <si>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</si>
  <si>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</si>
  <si>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</si>
  <si>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</si>
  <si>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</si>
  <si>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</si>
  <si>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</si>
  <si>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</si>
  <si>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</si>
  <si>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</si>
  <si>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</si>
  <si>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</si>
  <si>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</si>
  <si>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</si>
  <si>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2</t>
  </si>
  <si>
    <t>ROZPOCET</t>
  </si>
  <si>
    <t>766</t>
  </si>
  <si>
    <t>Konstrukce truhlářské</t>
  </si>
  <si>
    <t>K</t>
  </si>
  <si>
    <t>766811001R</t>
  </si>
  <si>
    <t>Pračka - P</t>
  </si>
  <si>
    <t>kus</t>
  </si>
  <si>
    <t>16</t>
  </si>
  <si>
    <t>988275224</t>
  </si>
  <si>
    <t>766811002R</t>
  </si>
  <si>
    <t>Sušička - S</t>
  </si>
  <si>
    <t>-370933800</t>
  </si>
  <si>
    <t>3</t>
  </si>
  <si>
    <t>766811003R</t>
  </si>
  <si>
    <t>Televize - TV</t>
  </si>
  <si>
    <t>-835641378</t>
  </si>
  <si>
    <t>4</t>
  </si>
  <si>
    <t>766811004R</t>
  </si>
  <si>
    <t>Stolní počítač - PC</t>
  </si>
  <si>
    <t>-1778124943</t>
  </si>
  <si>
    <t>5</t>
  </si>
  <si>
    <t>766811005R</t>
  </si>
  <si>
    <t>Lednice s mrazákem - G01</t>
  </si>
  <si>
    <t>1528562805</t>
  </si>
  <si>
    <t>6</t>
  </si>
  <si>
    <t>766811006R</t>
  </si>
  <si>
    <t>Rychlovarná konvice - G07</t>
  </si>
  <si>
    <t>1760405777</t>
  </si>
  <si>
    <t>7</t>
  </si>
  <si>
    <t>766811007R</t>
  </si>
  <si>
    <t>Mikrovlnná trouba - G08</t>
  </si>
  <si>
    <t>992505523</t>
  </si>
  <si>
    <t>8</t>
  </si>
  <si>
    <t>766811008R</t>
  </si>
  <si>
    <t>Napařovací žehlička - OS23</t>
  </si>
  <si>
    <t>461345755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</si>
</sst>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8" fillId="4" borderId="6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right" vertical="center"/>
    </xf>
    <xf numFmtId="0" fontId="18" fillId="4" borderId="8" xfId="0" applyFont="1" applyFill="1" applyBorder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4" fillId="0" borderId="19" xfId="0" applyNumberFormat="1" applyFont="1" applyBorder="1" applyAlignment="1" applyProtection="1">
      <alignment vertical="center"/>
    </xf>
    <xf numFmtId="4" fontId="24" fillId="0" borderId="20" xfId="0" applyNumberFormat="1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4" fontId="24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7" fillId="0" borderId="12" xfId="0" applyNumberFormat="1" applyFont="1" applyBorder="1" applyAlignment="1" applyProtection="1"/>
    <xf numFmtId="166" fontId="27" fillId="0" borderId="13" xfId="0" applyNumberFormat="1" applyFont="1" applyBorder="1" applyAlignment="1" applyProtection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167" fontId="18" fillId="0" borderId="22" xfId="0" applyNumberFormat="1" applyFont="1" applyBorder="1" applyAlignment="1" applyProtection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9" fillId="0" borderId="20" xfId="0" applyNumberFormat="1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19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20</v>
      </c>
      <c r="AL7" s="19"/>
      <c r="AM7" s="19"/>
      <c r="AN7" s="24" t="s">
        <v>19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21</v>
      </c>
      <c r="E8" s="19"/>
      <c r="F8" s="19"/>
      <c r="G8" s="19"/>
      <c r="H8" s="19"/>
      <c r="I8" s="19"/>
      <c r="J8" s="19"/>
      <c r="K8" s="24" t="s">
        <v>22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23</v>
      </c>
      <c r="AL8" s="19"/>
      <c r="AM8" s="19"/>
      <c r="AN8" s="30" t="s">
        <v>24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26</v>
      </c>
      <c r="AL10" s="19"/>
      <c r="AM10" s="19"/>
      <c r="AN10" s="24" t="s">
        <v>19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22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19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26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26</v>
      </c>
      <c r="AL16" s="19"/>
      <c r="AM16" s="19"/>
      <c r="AN16" s="24" t="s">
        <v>19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19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26</v>
      </c>
      <c r="AL19" s="19"/>
      <c r="AM19" s="19"/>
      <c r="AN19" s="24" t="s">
        <v>19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19</v>
      </c>
      <c r="AO20" s="19"/>
      <c r="AP20" s="19"/>
      <c r="AQ20" s="19"/>
      <c r="AR20" s="17"/>
      <c r="BE20" s="28"/>
      <c r="BS20" s="14" t="s">
        <v>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47.25" customHeight="1">
      <c r="B23" s="18"/>
      <c r="C23" s="19"/>
      <c r="D23" s="19"/>
      <c r="E23" s="33" t="s">
        <v>34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ROUND(AG54,2)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29" t="s">
        <v>40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ROUND(AZ54,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ROUND(AV54,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41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ROUND(BA54,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ROUND(AW54,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ROUND(BB54,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ROUND(BC54,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44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ROUND(BD54,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3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35"/>
    </row>
    <row r="35" s="2" customFormat="1" ht="25.92" customHeight="1">
      <c r="A35" s="35"/>
      <c r="B35" s="36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6.96" customHeight="1">
      <c r="A37" s="35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1"/>
      <c r="BE37" s="35"/>
    </row>
    <row r="41" s="2" customFormat="1" ht="6.96" customHeight="1">
      <c r="A41" s="35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1"/>
      <c r="BE41" s="35"/>
    </row>
    <row r="42" s="2" customFormat="1" ht="24.96" customHeight="1">
      <c r="A42" s="35"/>
      <c r="B42" s="36"/>
      <c r="C42" s="20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1"/>
      <c r="BE42" s="35"/>
    </row>
    <row r="43" s="2" customFormat="1" ht="6.96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1"/>
      <c r="BE43" s="35"/>
    </row>
    <row r="44" s="4" customFormat="1" ht="12" customHeight="1">
      <c r="A44" s="4"/>
      <c r="B44" s="60"/>
      <c r="C44" s="29" t="s">
        <v>13</v>
      </c>
      <c r="D44" s="61"/>
      <c r="E44" s="61"/>
      <c r="F44" s="61"/>
      <c r="G44" s="61"/>
      <c r="H44" s="61"/>
      <c r="I44" s="61"/>
      <c r="J44" s="61"/>
      <c r="K44" s="61"/>
      <c r="L44" s="61" t="str">
        <f>K5</f>
        <v>03,2/2024</v>
      </c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2"/>
      <c r="BE44" s="4"/>
    </row>
    <row r="45" s="5" customFormat="1" ht="36.96" customHeight="1">
      <c r="A45" s="5"/>
      <c r="B45" s="63"/>
      <c r="C45" s="64" t="s">
        <v>16</v>
      </c>
      <c r="D45" s="65"/>
      <c r="E45" s="65"/>
      <c r="F45" s="65"/>
      <c r="G45" s="65"/>
      <c r="H45" s="65"/>
      <c r="I45" s="65"/>
      <c r="J45" s="65"/>
      <c r="K45" s="65"/>
      <c r="L45" s="66" t="str">
        <f>K6</f>
        <v>Vybavení Hronov - elektro</v>
      </c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7"/>
      <c r="BE45" s="5"/>
    </row>
    <row r="46" s="2" customFormat="1" ht="6.96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1"/>
      <c r="BE46" s="35"/>
    </row>
    <row r="47" s="2" customFormat="1" ht="12" customHeight="1">
      <c r="A47" s="35"/>
      <c r="B47" s="36"/>
      <c r="C47" s="29" t="s">
        <v>21</v>
      </c>
      <c r="D47" s="37"/>
      <c r="E47" s="37"/>
      <c r="F47" s="37"/>
      <c r="G47" s="37"/>
      <c r="H47" s="37"/>
      <c r="I47" s="37"/>
      <c r="J47" s="37"/>
      <c r="K47" s="37"/>
      <c r="L47" s="68" t="str">
        <f>IF(K8="","",K8)</f>
        <v xml:space="preserve"> 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29" t="s">
        <v>23</v>
      </c>
      <c r="AJ47" s="37"/>
      <c r="AK47" s="37"/>
      <c r="AL47" s="37"/>
      <c r="AM47" s="69" t="str">
        <f>IF(AN8= "","",AN8)</f>
        <v>30. 11. 2024</v>
      </c>
      <c r="AN47" s="69"/>
      <c r="AO47" s="37"/>
      <c r="AP47" s="37"/>
      <c r="AQ47" s="37"/>
      <c r="AR47" s="41"/>
      <c r="BE47" s="35"/>
    </row>
    <row r="48" s="2" customFormat="1" ht="6.96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1"/>
      <c r="BE48" s="35"/>
    </row>
    <row r="49" s="2" customFormat="1" ht="15.15" customHeight="1">
      <c r="A49" s="35"/>
      <c r="B49" s="36"/>
      <c r="C49" s="29" t="s">
        <v>25</v>
      </c>
      <c r="D49" s="37"/>
      <c r="E49" s="37"/>
      <c r="F49" s="37"/>
      <c r="G49" s="37"/>
      <c r="H49" s="37"/>
      <c r="I49" s="37"/>
      <c r="J49" s="37"/>
      <c r="K49" s="37"/>
      <c r="L49" s="61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29" t="s">
        <v>30</v>
      </c>
      <c r="AJ49" s="37"/>
      <c r="AK49" s="37"/>
      <c r="AL49" s="37"/>
      <c r="AM49" s="70" t="str">
        <f>IF(E17="","",E17)</f>
        <v xml:space="preserve"> </v>
      </c>
      <c r="AN49" s="61"/>
      <c r="AO49" s="61"/>
      <c r="AP49" s="61"/>
      <c r="AQ49" s="37"/>
      <c r="AR49" s="41"/>
      <c r="AS49" s="71" t="s">
        <v>49</v>
      </c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4"/>
      <c r="BE49" s="35"/>
    </row>
    <row r="50" s="2" customFormat="1" ht="15.15" customHeight="1">
      <c r="A50" s="35"/>
      <c r="B50" s="36"/>
      <c r="C50" s="29" t="s">
        <v>28</v>
      </c>
      <c r="D50" s="37"/>
      <c r="E50" s="37"/>
      <c r="F50" s="37"/>
      <c r="G50" s="37"/>
      <c r="H50" s="37"/>
      <c r="I50" s="37"/>
      <c r="J50" s="37"/>
      <c r="K50" s="37"/>
      <c r="L50" s="61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29" t="s">
        <v>32</v>
      </c>
      <c r="AJ50" s="37"/>
      <c r="AK50" s="37"/>
      <c r="AL50" s="37"/>
      <c r="AM50" s="70" t="str">
        <f>IF(E20="","",E20)</f>
        <v xml:space="preserve"> </v>
      </c>
      <c r="AN50" s="61"/>
      <c r="AO50" s="61"/>
      <c r="AP50" s="61"/>
      <c r="AQ50" s="37"/>
      <c r="AR50" s="41"/>
      <c r="AS50" s="75"/>
      <c r="AT50" s="76"/>
      <c r="AU50" s="77"/>
      <c r="AV50" s="77"/>
      <c r="AW50" s="77"/>
      <c r="AX50" s="77"/>
      <c r="AY50" s="77"/>
      <c r="AZ50" s="77"/>
      <c r="BA50" s="77"/>
      <c r="BB50" s="77"/>
      <c r="BC50" s="77"/>
      <c r="BD50" s="78"/>
      <c r="BE50" s="35"/>
    </row>
    <row r="51" s="2" customFormat="1" ht="10.8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1"/>
      <c r="AS51" s="79"/>
      <c r="AT51" s="80"/>
      <c r="AU51" s="81"/>
      <c r="AV51" s="81"/>
      <c r="AW51" s="81"/>
      <c r="AX51" s="81"/>
      <c r="AY51" s="81"/>
      <c r="AZ51" s="81"/>
      <c r="BA51" s="81"/>
      <c r="BB51" s="81"/>
      <c r="BC51" s="81"/>
      <c r="BD51" s="82"/>
      <c r="BE51" s="35"/>
    </row>
    <row r="52" s="2" customFormat="1" ht="29.28" customHeight="1">
      <c r="A52" s="35"/>
      <c r="B52" s="36"/>
      <c r="C52" s="83" t="s">
        <v>50</v>
      </c>
      <c r="D52" s="84"/>
      <c r="E52" s="84"/>
      <c r="F52" s="84"/>
      <c r="G52" s="84"/>
      <c r="H52" s="85"/>
      <c r="I52" s="86" t="s">
        <v>51</v>
      </c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7" t="s">
        <v>52</v>
      </c>
      <c r="AH52" s="84"/>
      <c r="AI52" s="84"/>
      <c r="AJ52" s="84"/>
      <c r="AK52" s="84"/>
      <c r="AL52" s="84"/>
      <c r="AM52" s="84"/>
      <c r="AN52" s="86" t="s">
        <v>53</v>
      </c>
      <c r="AO52" s="84"/>
      <c r="AP52" s="84"/>
      <c r="AQ52" s="88" t="s">
        <v>54</v>
      </c>
      <c r="AR52" s="41"/>
      <c r="AS52" s="89" t="s">
        <v>55</v>
      </c>
      <c r="AT52" s="90" t="s">
        <v>56</v>
      </c>
      <c r="AU52" s="90" t="s">
        <v>57</v>
      </c>
      <c r="AV52" s="90" t="s">
        <v>58</v>
      </c>
      <c r="AW52" s="90" t="s">
        <v>59</v>
      </c>
      <c r="AX52" s="90" t="s">
        <v>60</v>
      </c>
      <c r="AY52" s="90" t="s">
        <v>61</v>
      </c>
      <c r="AZ52" s="90" t="s">
        <v>62</v>
      </c>
      <c r="BA52" s="90" t="s">
        <v>63</v>
      </c>
      <c r="BB52" s="90" t="s">
        <v>64</v>
      </c>
      <c r="BC52" s="90" t="s">
        <v>65</v>
      </c>
      <c r="BD52" s="91" t="s">
        <v>66</v>
      </c>
      <c r="BE52" s="35"/>
    </row>
    <row r="53" s="2" customFormat="1" ht="10.8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1"/>
      <c r="AS53" s="92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4"/>
      <c r="BE53" s="35"/>
    </row>
    <row r="54" s="6" customFormat="1" ht="32.4" customHeight="1">
      <c r="A54" s="6"/>
      <c r="B54" s="95"/>
      <c r="C54" s="96" t="s">
        <v>67</v>
      </c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8">
        <f>ROUND(AG55,2)</f>
        <v>0</v>
      </c>
      <c r="AH54" s="98"/>
      <c r="AI54" s="98"/>
      <c r="AJ54" s="98"/>
      <c r="AK54" s="98"/>
      <c r="AL54" s="98"/>
      <c r="AM54" s="98"/>
      <c r="AN54" s="99">
        <f>SUM(AG54,AT54)</f>
        <v>0</v>
      </c>
      <c r="AO54" s="99"/>
      <c r="AP54" s="99"/>
      <c r="AQ54" s="100" t="s">
        <v>19</v>
      </c>
      <c r="AR54" s="101"/>
      <c r="AS54" s="102">
        <f>ROUND(AS55,2)</f>
        <v>0</v>
      </c>
      <c r="AT54" s="103">
        <f>ROUND(SUM(AV54:AW54),2)</f>
        <v>0</v>
      </c>
      <c r="AU54" s="104">
        <f>ROUND(AU55,5)</f>
        <v>0</v>
      </c>
      <c r="AV54" s="103">
        <f>ROUND(AZ54*L29,2)</f>
        <v>0</v>
      </c>
      <c r="AW54" s="103">
        <f>ROUND(BA54*L30,2)</f>
        <v>0</v>
      </c>
      <c r="AX54" s="103">
        <f>ROUND(BB54*L29,2)</f>
        <v>0</v>
      </c>
      <c r="AY54" s="103">
        <f>ROUND(BC54*L30,2)</f>
        <v>0</v>
      </c>
      <c r="AZ54" s="103">
        <f>ROUND(AZ55,2)</f>
        <v>0</v>
      </c>
      <c r="BA54" s="103">
        <f>ROUND(BA55,2)</f>
        <v>0</v>
      </c>
      <c r="BB54" s="103">
        <f>ROUND(BB55,2)</f>
        <v>0</v>
      </c>
      <c r="BC54" s="103">
        <f>ROUND(BC55,2)</f>
        <v>0</v>
      </c>
      <c r="BD54" s="105">
        <f>ROUND(BD55,2)</f>
        <v>0</v>
      </c>
      <c r="BE54" s="6"/>
      <c r="BS54" s="106" t="s">
        <v>68</v>
      </c>
      <c r="BT54" s="106" t="s">
        <v>69</v>
      </c>
      <c r="BV54" s="106" t="s">
        <v>70</v>
      </c>
      <c r="BW54" s="106" t="s">
        <v>5</v>
      </c>
      <c r="BX54" s="106" t="s">
        <v>71</v>
      </c>
      <c r="CL54" s="106" t="s">
        <v>19</v>
      </c>
    </row>
    <row r="55" s="7" customFormat="1" ht="24.75" customHeight="1">
      <c r="A55" s="107" t="s">
        <v>72</v>
      </c>
      <c r="B55" s="108"/>
      <c r="C55" s="109"/>
      <c r="D55" s="110" t="s">
        <v>14</v>
      </c>
      <c r="E55" s="110"/>
      <c r="F55" s="110"/>
      <c r="G55" s="110"/>
      <c r="H55" s="110"/>
      <c r="I55" s="111"/>
      <c r="J55" s="110" t="s">
        <v>17</v>
      </c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2">
        <f>'03,2-2024 - Vybavení Hron...'!J28</f>
        <v>0</v>
      </c>
      <c r="AH55" s="111"/>
      <c r="AI55" s="111"/>
      <c r="AJ55" s="111"/>
      <c r="AK55" s="111"/>
      <c r="AL55" s="111"/>
      <c r="AM55" s="111"/>
      <c r="AN55" s="112">
        <f>SUM(AG55,AT55)</f>
        <v>0</v>
      </c>
      <c r="AO55" s="111"/>
      <c r="AP55" s="111"/>
      <c r="AQ55" s="113" t="s">
        <v>73</v>
      </c>
      <c r="AR55" s="114"/>
      <c r="AS55" s="115">
        <v>0</v>
      </c>
      <c r="AT55" s="116">
        <f>ROUND(SUM(AV55:AW55),2)</f>
        <v>0</v>
      </c>
      <c r="AU55" s="117">
        <f>'03,2-2024 - Vybavení Hron...'!P75</f>
        <v>0</v>
      </c>
      <c r="AV55" s="116">
        <f>'03,2-2024 - Vybavení Hron...'!J31</f>
        <v>0</v>
      </c>
      <c r="AW55" s="116">
        <f>'03,2-2024 - Vybavení Hron...'!J32</f>
        <v>0</v>
      </c>
      <c r="AX55" s="116">
        <f>'03,2-2024 - Vybavení Hron...'!J33</f>
        <v>0</v>
      </c>
      <c r="AY55" s="116">
        <f>'03,2-2024 - Vybavení Hron...'!J34</f>
        <v>0</v>
      </c>
      <c r="AZ55" s="116">
        <f>'03,2-2024 - Vybavení Hron...'!F31</f>
        <v>0</v>
      </c>
      <c r="BA55" s="116">
        <f>'03,2-2024 - Vybavení Hron...'!F32</f>
        <v>0</v>
      </c>
      <c r="BB55" s="116">
        <f>'03,2-2024 - Vybavení Hron...'!F33</f>
        <v>0</v>
      </c>
      <c r="BC55" s="116">
        <f>'03,2-2024 - Vybavení Hron...'!F34</f>
        <v>0</v>
      </c>
      <c r="BD55" s="118">
        <f>'03,2-2024 - Vybavení Hron...'!F35</f>
        <v>0</v>
      </c>
      <c r="BE55" s="7"/>
      <c r="BT55" s="119" t="s">
        <v>74</v>
      </c>
      <c r="BU55" s="119" t="s">
        <v>75</v>
      </c>
      <c r="BV55" s="119" t="s">
        <v>70</v>
      </c>
      <c r="BW55" s="119" t="s">
        <v>5</v>
      </c>
      <c r="BX55" s="119" t="s">
        <v>71</v>
      </c>
      <c r="CL55" s="119" t="s">
        <v>19</v>
      </c>
    </row>
    <row r="56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1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="2" customFormat="1" ht="6.96" customHeight="1">
      <c r="A57" s="35"/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41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sheet="1" formatColumns="0" formatRows="0" objects="1" scenarios="1" spinCount="100000" saltValue="FmcM4vo2KKyeRtYrHgNR2yh8V3QewZ2ARUkfNz6+qq7ImVGVLfPeqm2RyxX4/D0OiplKsCWNotGmNnF3UKq5pg==" hashValue="r8rHg574qcy4KmHrqe1ltHdYGLCPCO51p1PFNU+I8xC0jeSG0LEq3Z2oPvbQ76PEjVYGwP5NFHn27HV7yRWLg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3,2-2024 - Vybavení Hro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hidden="1" s="1" customFormat="1" ht="6.96" customHeight="1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17"/>
      <c r="AT3" s="14" t="s">
        <v>74</v>
      </c>
    </row>
    <row r="4" hidden="1" s="1" customFormat="1" ht="24.96" customHeight="1">
      <c r="B4" s="17"/>
      <c r="D4" s="122" t="s">
        <v>76</v>
      </c>
      <c r="L4" s="17"/>
      <c r="M4" s="123" t="s">
        <v>10</v>
      </c>
      <c r="AT4" s="14" t="s">
        <v>4</v>
      </c>
    </row>
    <row r="5" hidden="1" s="1" customFormat="1" ht="6.96" customHeight="1">
      <c r="B5" s="17"/>
      <c r="L5" s="17"/>
    </row>
    <row r="6" hidden="1" s="2" customFormat="1" ht="12" customHeight="1">
      <c r="A6" s="35"/>
      <c r="B6" s="41"/>
      <c r="C6" s="35"/>
      <c r="D6" s="124" t="s">
        <v>16</v>
      </c>
      <c r="E6" s="35"/>
      <c r="F6" s="35"/>
      <c r="G6" s="35"/>
      <c r="H6" s="35"/>
      <c r="I6" s="35"/>
      <c r="J6" s="35"/>
      <c r="K6" s="35"/>
      <c r="L6" s="12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hidden="1" s="2" customFormat="1" ht="16.5" customHeight="1">
      <c r="A7" s="35"/>
      <c r="B7" s="41"/>
      <c r="C7" s="35"/>
      <c r="D7" s="35"/>
      <c r="E7" s="126" t="s">
        <v>17</v>
      </c>
      <c r="F7" s="35"/>
      <c r="G7" s="35"/>
      <c r="H7" s="35"/>
      <c r="I7" s="35"/>
      <c r="J7" s="35"/>
      <c r="K7" s="35"/>
      <c r="L7" s="12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hidden="1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12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2" customHeight="1">
      <c r="A9" s="35"/>
      <c r="B9" s="41"/>
      <c r="C9" s="35"/>
      <c r="D9" s="124" t="s">
        <v>18</v>
      </c>
      <c r="E9" s="35"/>
      <c r="F9" s="127" t="s">
        <v>19</v>
      </c>
      <c r="G9" s="35"/>
      <c r="H9" s="35"/>
      <c r="I9" s="124" t="s">
        <v>20</v>
      </c>
      <c r="J9" s="127" t="s">
        <v>19</v>
      </c>
      <c r="K9" s="35"/>
      <c r="L9" s="12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24" t="s">
        <v>21</v>
      </c>
      <c r="E10" s="35"/>
      <c r="F10" s="127" t="s">
        <v>22</v>
      </c>
      <c r="G10" s="35"/>
      <c r="H10" s="35"/>
      <c r="I10" s="124" t="s">
        <v>23</v>
      </c>
      <c r="J10" s="128" t="str">
        <f>'Rekapitulace stavby'!AN8</f>
        <v>30. 11. 2024</v>
      </c>
      <c r="K10" s="35"/>
      <c r="L10" s="12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12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24" t="s">
        <v>25</v>
      </c>
      <c r="E12" s="35"/>
      <c r="F12" s="35"/>
      <c r="G12" s="35"/>
      <c r="H12" s="35"/>
      <c r="I12" s="124" t="s">
        <v>26</v>
      </c>
      <c r="J12" s="127" t="str">
        <f>IF('Rekapitulace stavby'!AN10="","",'Rekapitulace stavby'!AN10)</f>
        <v/>
      </c>
      <c r="K12" s="35"/>
      <c r="L12" s="12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8" customHeight="1">
      <c r="A13" s="35"/>
      <c r="B13" s="41"/>
      <c r="C13" s="35"/>
      <c r="D13" s="35"/>
      <c r="E13" s="127" t="str">
        <f>IF('Rekapitulace stavby'!E11="","",'Rekapitulace stavby'!E11)</f>
        <v xml:space="preserve"> </v>
      </c>
      <c r="F13" s="35"/>
      <c r="G13" s="35"/>
      <c r="H13" s="35"/>
      <c r="I13" s="124" t="s">
        <v>27</v>
      </c>
      <c r="J13" s="127" t="str">
        <f>IF('Rekapitulace stavby'!AN11="","",'Rekapitulace stavby'!AN11)</f>
        <v/>
      </c>
      <c r="K13" s="35"/>
      <c r="L13" s="12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12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2" customHeight="1">
      <c r="A15" s="35"/>
      <c r="B15" s="41"/>
      <c r="C15" s="35"/>
      <c r="D15" s="124" t="s">
        <v>28</v>
      </c>
      <c r="E15" s="35"/>
      <c r="F15" s="35"/>
      <c r="G15" s="35"/>
      <c r="H15" s="35"/>
      <c r="I15" s="124" t="s">
        <v>26</v>
      </c>
      <c r="J15" s="30" t="str">
        <f>'Rekapitulace stavby'!AN13</f>
        <v>Vyplň údaj</v>
      </c>
      <c r="K15" s="35"/>
      <c r="L15" s="12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27"/>
      <c r="G16" s="127"/>
      <c r="H16" s="127"/>
      <c r="I16" s="124" t="s">
        <v>27</v>
      </c>
      <c r="J16" s="30" t="str">
        <f>'Rekapitulace stavby'!AN14</f>
        <v>Vyplň údaj</v>
      </c>
      <c r="K16" s="35"/>
      <c r="L16" s="12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12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2" customHeight="1">
      <c r="A18" s="35"/>
      <c r="B18" s="41"/>
      <c r="C18" s="35"/>
      <c r="D18" s="124" t="s">
        <v>30</v>
      </c>
      <c r="E18" s="35"/>
      <c r="F18" s="35"/>
      <c r="G18" s="35"/>
      <c r="H18" s="35"/>
      <c r="I18" s="124" t="s">
        <v>26</v>
      </c>
      <c r="J18" s="127" t="str">
        <f>IF('Rekapitulace stavby'!AN16="","",'Rekapitulace stavby'!AN16)</f>
        <v/>
      </c>
      <c r="K18" s="35"/>
      <c r="L18" s="12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8" customHeight="1">
      <c r="A19" s="35"/>
      <c r="B19" s="41"/>
      <c r="C19" s="35"/>
      <c r="D19" s="35"/>
      <c r="E19" s="127" t="str">
        <f>IF('Rekapitulace stavby'!E17="","",'Rekapitulace stavby'!E17)</f>
        <v xml:space="preserve"> </v>
      </c>
      <c r="F19" s="35"/>
      <c r="G19" s="35"/>
      <c r="H19" s="35"/>
      <c r="I19" s="124" t="s">
        <v>27</v>
      </c>
      <c r="J19" s="127" t="str">
        <f>IF('Rekapitulace stavby'!AN17="","",'Rekapitulace stavby'!AN17)</f>
        <v/>
      </c>
      <c r="K19" s="35"/>
      <c r="L19" s="12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12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2" customHeight="1">
      <c r="A21" s="35"/>
      <c r="B21" s="41"/>
      <c r="C21" s="35"/>
      <c r="D21" s="124" t="s">
        <v>32</v>
      </c>
      <c r="E21" s="35"/>
      <c r="F21" s="35"/>
      <c r="G21" s="35"/>
      <c r="H21" s="35"/>
      <c r="I21" s="124" t="s">
        <v>26</v>
      </c>
      <c r="J21" s="127" t="str">
        <f>IF('Rekapitulace stavby'!AN19="","",'Rekapitulace stavby'!AN19)</f>
        <v/>
      </c>
      <c r="K21" s="35"/>
      <c r="L21" s="12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8" customHeight="1">
      <c r="A22" s="35"/>
      <c r="B22" s="41"/>
      <c r="C22" s="35"/>
      <c r="D22" s="35"/>
      <c r="E22" s="127" t="str">
        <f>IF('Rekapitulace stavby'!E20="","",'Rekapitulace stavby'!E20)</f>
        <v xml:space="preserve"> </v>
      </c>
      <c r="F22" s="35"/>
      <c r="G22" s="35"/>
      <c r="H22" s="35"/>
      <c r="I22" s="124" t="s">
        <v>27</v>
      </c>
      <c r="J22" s="127" t="str">
        <f>IF('Rekapitulace stavby'!AN20="","",'Rekapitulace stavby'!AN20)</f>
        <v/>
      </c>
      <c r="K22" s="35"/>
      <c r="L22" s="12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12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2" customHeight="1">
      <c r="A24" s="35"/>
      <c r="B24" s="41"/>
      <c r="C24" s="35"/>
      <c r="D24" s="124" t="s">
        <v>33</v>
      </c>
      <c r="E24" s="35"/>
      <c r="F24" s="35"/>
      <c r="G24" s="35"/>
      <c r="H24" s="35"/>
      <c r="I24" s="35"/>
      <c r="J24" s="35"/>
      <c r="K24" s="35"/>
      <c r="L24" s="12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8" customFormat="1" ht="71.25" customHeight="1">
      <c r="A25" s="129"/>
      <c r="B25" s="130"/>
      <c r="C25" s="129"/>
      <c r="D25" s="129"/>
      <c r="E25" s="131" t="s">
        <v>34</v>
      </c>
      <c r="F25" s="131"/>
      <c r="G25" s="131"/>
      <c r="H25" s="131"/>
      <c r="I25" s="129"/>
      <c r="J25" s="129"/>
      <c r="K25" s="129"/>
      <c r="L25" s="132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hidden="1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12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133"/>
      <c r="E27" s="133"/>
      <c r="F27" s="133"/>
      <c r="G27" s="133"/>
      <c r="H27" s="133"/>
      <c r="I27" s="133"/>
      <c r="J27" s="133"/>
      <c r="K27" s="133"/>
      <c r="L27" s="12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25.44" customHeight="1">
      <c r="A28" s="35"/>
      <c r="B28" s="41"/>
      <c r="C28" s="35"/>
      <c r="D28" s="134" t="s">
        <v>35</v>
      </c>
      <c r="E28" s="35"/>
      <c r="F28" s="35"/>
      <c r="G28" s="35"/>
      <c r="H28" s="35"/>
      <c r="I28" s="35"/>
      <c r="J28" s="135">
        <f>ROUND(J75, 2)</f>
        <v>0</v>
      </c>
      <c r="K28" s="35"/>
      <c r="L28" s="12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33"/>
      <c r="E29" s="133"/>
      <c r="F29" s="133"/>
      <c r="G29" s="133"/>
      <c r="H29" s="133"/>
      <c r="I29" s="133"/>
      <c r="J29" s="133"/>
      <c r="K29" s="133"/>
      <c r="L29" s="12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14.4" customHeight="1">
      <c r="A30" s="35"/>
      <c r="B30" s="41"/>
      <c r="C30" s="35"/>
      <c r="D30" s="35"/>
      <c r="E30" s="35"/>
      <c r="F30" s="136" t="s">
        <v>37</v>
      </c>
      <c r="G30" s="35"/>
      <c r="H30" s="35"/>
      <c r="I30" s="136" t="s">
        <v>36</v>
      </c>
      <c r="J30" s="136" t="s">
        <v>38</v>
      </c>
      <c r="K30" s="35"/>
      <c r="L30" s="12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14.4" customHeight="1">
      <c r="A31" s="35"/>
      <c r="B31" s="41"/>
      <c r="C31" s="35"/>
      <c r="D31" s="137" t="s">
        <v>39</v>
      </c>
      <c r="E31" s="124" t="s">
        <v>40</v>
      </c>
      <c r="F31" s="138">
        <f>ROUND((SUM(BE75:BE85)),  2)</f>
        <v>0</v>
      </c>
      <c r="G31" s="35"/>
      <c r="H31" s="35"/>
      <c r="I31" s="139">
        <v>0.20999999999999999</v>
      </c>
      <c r="J31" s="138">
        <f>ROUND(((SUM(BE75:BE85))*I31),  2)</f>
        <v>0</v>
      </c>
      <c r="K31" s="35"/>
      <c r="L31" s="12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124" t="s">
        <v>41</v>
      </c>
      <c r="F32" s="138">
        <f>ROUND((SUM(BF75:BF85)),  2)</f>
        <v>0</v>
      </c>
      <c r="G32" s="35"/>
      <c r="H32" s="35"/>
      <c r="I32" s="139">
        <v>0.12</v>
      </c>
      <c r="J32" s="138">
        <f>ROUND(((SUM(BF75:BF85))*I32),  2)</f>
        <v>0</v>
      </c>
      <c r="K32" s="35"/>
      <c r="L32" s="12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24" t="s">
        <v>42</v>
      </c>
      <c r="F33" s="138">
        <f>ROUND((SUM(BG75:BG85)),  2)</f>
        <v>0</v>
      </c>
      <c r="G33" s="35"/>
      <c r="H33" s="35"/>
      <c r="I33" s="139">
        <v>0.20999999999999999</v>
      </c>
      <c r="J33" s="138">
        <f>0</f>
        <v>0</v>
      </c>
      <c r="K33" s="35"/>
      <c r="L33" s="12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24" t="s">
        <v>43</v>
      </c>
      <c r="F34" s="138">
        <f>ROUND((SUM(BH75:BH85)),  2)</f>
        <v>0</v>
      </c>
      <c r="G34" s="35"/>
      <c r="H34" s="35"/>
      <c r="I34" s="139">
        <v>0.12</v>
      </c>
      <c r="J34" s="138">
        <f>0</f>
        <v>0</v>
      </c>
      <c r="K34" s="35"/>
      <c r="L34" s="12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24" t="s">
        <v>44</v>
      </c>
      <c r="F35" s="138">
        <f>ROUND((SUM(BI75:BI85)),  2)</f>
        <v>0</v>
      </c>
      <c r="G35" s="35"/>
      <c r="H35" s="35"/>
      <c r="I35" s="139">
        <v>0</v>
      </c>
      <c r="J35" s="138">
        <f>0</f>
        <v>0</v>
      </c>
      <c r="K35" s="35"/>
      <c r="L35" s="12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12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25.44" customHeight="1">
      <c r="A37" s="35"/>
      <c r="B37" s="41"/>
      <c r="C37" s="140"/>
      <c r="D37" s="141" t="s">
        <v>45</v>
      </c>
      <c r="E37" s="142"/>
      <c r="F37" s="142"/>
      <c r="G37" s="143" t="s">
        <v>46</v>
      </c>
      <c r="H37" s="144" t="s">
        <v>47</v>
      </c>
      <c r="I37" s="142"/>
      <c r="J37" s="145">
        <f>SUM(J28:J35)</f>
        <v>0</v>
      </c>
      <c r="K37" s="146"/>
      <c r="L37" s="12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147"/>
      <c r="C38" s="148"/>
      <c r="D38" s="148"/>
      <c r="E38" s="148"/>
      <c r="F38" s="148"/>
      <c r="G38" s="148"/>
      <c r="H38" s="148"/>
      <c r="I38" s="148"/>
      <c r="J38" s="148"/>
      <c r="K38" s="148"/>
      <c r="L38" s="12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/>
    <row r="40" hidden="1"/>
    <row r="41" hidden="1"/>
    <row r="42" s="2" customFormat="1" ht="6.96" customHeight="1">
      <c r="A42" s="35"/>
      <c r="B42" s="149"/>
      <c r="C42" s="150"/>
      <c r="D42" s="150"/>
      <c r="E42" s="150"/>
      <c r="F42" s="150"/>
      <c r="G42" s="150"/>
      <c r="H42" s="150"/>
      <c r="I42" s="150"/>
      <c r="J42" s="150"/>
      <c r="K42" s="150"/>
      <c r="L42" s="12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4.96" customHeight="1">
      <c r="A43" s="35"/>
      <c r="B43" s="36"/>
      <c r="C43" s="20" t="s">
        <v>77</v>
      </c>
      <c r="D43" s="37"/>
      <c r="E43" s="37"/>
      <c r="F43" s="37"/>
      <c r="G43" s="37"/>
      <c r="H43" s="37"/>
      <c r="I43" s="37"/>
      <c r="J43" s="37"/>
      <c r="K43" s="37"/>
      <c r="L43" s="12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6.96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2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2" customFormat="1" ht="12" customHeight="1">
      <c r="A45" s="35"/>
      <c r="B45" s="36"/>
      <c r="C45" s="29" t="s">
        <v>16</v>
      </c>
      <c r="D45" s="37"/>
      <c r="E45" s="37"/>
      <c r="F45" s="37"/>
      <c r="G45" s="37"/>
      <c r="H45" s="37"/>
      <c r="I45" s="37"/>
      <c r="J45" s="37"/>
      <c r="K45" s="37"/>
      <c r="L45" s="12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="2" customFormat="1" ht="16.5" customHeight="1">
      <c r="A46" s="35"/>
      <c r="B46" s="36"/>
      <c r="C46" s="37"/>
      <c r="D46" s="37"/>
      <c r="E46" s="66" t="str">
        <f>E7</f>
        <v>Vybavení Hronov - elektro</v>
      </c>
      <c r="F46" s="37"/>
      <c r="G46" s="37"/>
      <c r="H46" s="37"/>
      <c r="I46" s="37"/>
      <c r="J46" s="37"/>
      <c r="K46" s="37"/>
      <c r="L46" s="12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="2" customFormat="1" ht="6.96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2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="2" customFormat="1" ht="12" customHeight="1">
      <c r="A48" s="35"/>
      <c r="B48" s="36"/>
      <c r="C48" s="29" t="s">
        <v>21</v>
      </c>
      <c r="D48" s="37"/>
      <c r="E48" s="37"/>
      <c r="F48" s="24" t="str">
        <f>F10</f>
        <v xml:space="preserve"> </v>
      </c>
      <c r="G48" s="37"/>
      <c r="H48" s="37"/>
      <c r="I48" s="29" t="s">
        <v>23</v>
      </c>
      <c r="J48" s="69" t="str">
        <f>IF(J10="","",J10)</f>
        <v>30. 11. 2024</v>
      </c>
      <c r="K48" s="37"/>
      <c r="L48" s="12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="2" customFormat="1" ht="6.96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2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="2" customFormat="1" ht="15.15" customHeight="1">
      <c r="A50" s="35"/>
      <c r="B50" s="36"/>
      <c r="C50" s="29" t="s">
        <v>25</v>
      </c>
      <c r="D50" s="37"/>
      <c r="E50" s="37"/>
      <c r="F50" s="24" t="str">
        <f>E13</f>
        <v xml:space="preserve"> </v>
      </c>
      <c r="G50" s="37"/>
      <c r="H50" s="37"/>
      <c r="I50" s="29" t="s">
        <v>30</v>
      </c>
      <c r="J50" s="33" t="str">
        <f>E19</f>
        <v xml:space="preserve"> </v>
      </c>
      <c r="K50" s="37"/>
      <c r="L50" s="12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="2" customFormat="1" ht="15.15" customHeight="1">
      <c r="A51" s="35"/>
      <c r="B51" s="36"/>
      <c r="C51" s="29" t="s">
        <v>28</v>
      </c>
      <c r="D51" s="37"/>
      <c r="E51" s="37"/>
      <c r="F51" s="24" t="str">
        <f>IF(E16="","",E16)</f>
        <v>Vyplň údaj</v>
      </c>
      <c r="G51" s="37"/>
      <c r="H51" s="37"/>
      <c r="I51" s="29" t="s">
        <v>32</v>
      </c>
      <c r="J51" s="33" t="str">
        <f>E22</f>
        <v xml:space="preserve"> </v>
      </c>
      <c r="K51" s="37"/>
      <c r="L51" s="12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="2" customFormat="1" ht="10.32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2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="2" customFormat="1" ht="29.28" customHeight="1">
      <c r="A53" s="35"/>
      <c r="B53" s="36"/>
      <c r="C53" s="151" t="s">
        <v>78</v>
      </c>
      <c r="D53" s="152"/>
      <c r="E53" s="152"/>
      <c r="F53" s="152"/>
      <c r="G53" s="152"/>
      <c r="H53" s="152"/>
      <c r="I53" s="152"/>
      <c r="J53" s="153" t="s">
        <v>79</v>
      </c>
      <c r="K53" s="152"/>
      <c r="L53" s="12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="2" customFormat="1" ht="10.32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2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="2" customFormat="1" ht="22.8" customHeight="1">
      <c r="A55" s="35"/>
      <c r="B55" s="36"/>
      <c r="C55" s="154" t="s">
        <v>67</v>
      </c>
      <c r="D55" s="37"/>
      <c r="E55" s="37"/>
      <c r="F55" s="37"/>
      <c r="G55" s="37"/>
      <c r="H55" s="37"/>
      <c r="I55" s="37"/>
      <c r="J55" s="99">
        <f>J75</f>
        <v>0</v>
      </c>
      <c r="K55" s="37"/>
      <c r="L55" s="12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4" t="s">
        <v>80</v>
      </c>
    </row>
    <row r="56" s="9" customFormat="1" ht="24.96" customHeight="1">
      <c r="A56" s="9"/>
      <c r="B56" s="155"/>
      <c r="C56" s="156"/>
      <c r="D56" s="157" t="s">
        <v>81</v>
      </c>
      <c r="E56" s="158"/>
      <c r="F56" s="158"/>
      <c r="G56" s="158"/>
      <c r="H56" s="158"/>
      <c r="I56" s="158"/>
      <c r="J56" s="159">
        <f>J76</f>
        <v>0</v>
      </c>
      <c r="K56" s="156"/>
      <c r="L56" s="160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1"/>
      <c r="C57" s="162"/>
      <c r="D57" s="163" t="s">
        <v>82</v>
      </c>
      <c r="E57" s="164"/>
      <c r="F57" s="164"/>
      <c r="G57" s="164"/>
      <c r="H57" s="164"/>
      <c r="I57" s="164"/>
      <c r="J57" s="165">
        <f>J77</f>
        <v>0</v>
      </c>
      <c r="K57" s="162"/>
      <c r="L57" s="166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2" customFormat="1" ht="21.84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2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="2" customFormat="1" ht="6.96" customHeight="1">
      <c r="A59" s="35"/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12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3" s="2" customFormat="1" ht="6.96" customHeight="1">
      <c r="A63" s="35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12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="2" customFormat="1" ht="24.96" customHeight="1">
      <c r="A64" s="35"/>
      <c r="B64" s="36"/>
      <c r="C64" s="20" t="s">
        <v>83</v>
      </c>
      <c r="D64" s="37"/>
      <c r="E64" s="37"/>
      <c r="F64" s="37"/>
      <c r="G64" s="37"/>
      <c r="H64" s="37"/>
      <c r="I64" s="37"/>
      <c r="J64" s="37"/>
      <c r="K64" s="37"/>
      <c r="L64" s="12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="2" customFormat="1" ht="6.96" customHeight="1">
      <c r="A65" s="35"/>
      <c r="B65" s="36"/>
      <c r="C65" s="37"/>
      <c r="D65" s="37"/>
      <c r="E65" s="37"/>
      <c r="F65" s="37"/>
      <c r="G65" s="37"/>
      <c r="H65" s="37"/>
      <c r="I65" s="37"/>
      <c r="J65" s="37"/>
      <c r="K65" s="37"/>
      <c r="L65" s="12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="2" customFormat="1" ht="12" customHeight="1">
      <c r="A66" s="35"/>
      <c r="B66" s="36"/>
      <c r="C66" s="29" t="s">
        <v>16</v>
      </c>
      <c r="D66" s="37"/>
      <c r="E66" s="37"/>
      <c r="F66" s="37"/>
      <c r="G66" s="37"/>
      <c r="H66" s="37"/>
      <c r="I66" s="37"/>
      <c r="J66" s="37"/>
      <c r="K66" s="37"/>
      <c r="L66" s="12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="2" customFormat="1" ht="16.5" customHeight="1">
      <c r="A67" s="35"/>
      <c r="B67" s="36"/>
      <c r="C67" s="37"/>
      <c r="D67" s="37"/>
      <c r="E67" s="66" t="str">
        <f>E7</f>
        <v>Vybavení Hronov - elektro</v>
      </c>
      <c r="F67" s="37"/>
      <c r="G67" s="37"/>
      <c r="H67" s="37"/>
      <c r="I67" s="37"/>
      <c r="J67" s="37"/>
      <c r="K67" s="37"/>
      <c r="L67" s="12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="2" customFormat="1" ht="6.96" customHeight="1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2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="2" customFormat="1" ht="12" customHeight="1">
      <c r="A69" s="35"/>
      <c r="B69" s="36"/>
      <c r="C69" s="29" t="s">
        <v>21</v>
      </c>
      <c r="D69" s="37"/>
      <c r="E69" s="37"/>
      <c r="F69" s="24" t="str">
        <f>F10</f>
        <v xml:space="preserve"> </v>
      </c>
      <c r="G69" s="37"/>
      <c r="H69" s="37"/>
      <c r="I69" s="29" t="s">
        <v>23</v>
      </c>
      <c r="J69" s="69" t="str">
        <f>IF(J10="","",J10)</f>
        <v>30. 11. 2024</v>
      </c>
      <c r="K69" s="37"/>
      <c r="L69" s="12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="2" customFormat="1" ht="6.96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2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="2" customFormat="1" ht="15.15" customHeight="1">
      <c r="A71" s="35"/>
      <c r="B71" s="36"/>
      <c r="C71" s="29" t="s">
        <v>25</v>
      </c>
      <c r="D71" s="37"/>
      <c r="E71" s="37"/>
      <c r="F71" s="24" t="str">
        <f>E13</f>
        <v xml:space="preserve"> </v>
      </c>
      <c r="G71" s="37"/>
      <c r="H71" s="37"/>
      <c r="I71" s="29" t="s">
        <v>30</v>
      </c>
      <c r="J71" s="33" t="str">
        <f>E19</f>
        <v xml:space="preserve"> </v>
      </c>
      <c r="K71" s="37"/>
      <c r="L71" s="12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="2" customFormat="1" ht="15.15" customHeight="1">
      <c r="A72" s="35"/>
      <c r="B72" s="36"/>
      <c r="C72" s="29" t="s">
        <v>28</v>
      </c>
      <c r="D72" s="37"/>
      <c r="E72" s="37"/>
      <c r="F72" s="24" t="str">
        <f>IF(E16="","",E16)</f>
        <v>Vyplň údaj</v>
      </c>
      <c r="G72" s="37"/>
      <c r="H72" s="37"/>
      <c r="I72" s="29" t="s">
        <v>32</v>
      </c>
      <c r="J72" s="33" t="str">
        <f>E22</f>
        <v xml:space="preserve"> </v>
      </c>
      <c r="K72" s="37"/>
      <c r="L72" s="12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="2" customFormat="1" ht="10.32" customHeight="1">
      <c r="A73" s="35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12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="11" customFormat="1" ht="29.28" customHeight="1">
      <c r="A74" s="167"/>
      <c r="B74" s="168"/>
      <c r="C74" s="169" t="s">
        <v>84</v>
      </c>
      <c r="D74" s="170" t="s">
        <v>54</v>
      </c>
      <c r="E74" s="170" t="s">
        <v>50</v>
      </c>
      <c r="F74" s="170" t="s">
        <v>51</v>
      </c>
      <c r="G74" s="170" t="s">
        <v>85</v>
      </c>
      <c r="H74" s="170" t="s">
        <v>86</v>
      </c>
      <c r="I74" s="170" t="s">
        <v>87</v>
      </c>
      <c r="J74" s="170" t="s">
        <v>79</v>
      </c>
      <c r="K74" s="171" t="s">
        <v>88</v>
      </c>
      <c r="L74" s="172"/>
      <c r="M74" s="89" t="s">
        <v>19</v>
      </c>
      <c r="N74" s="90" t="s">
        <v>39</v>
      </c>
      <c r="O74" s="90" t="s">
        <v>89</v>
      </c>
      <c r="P74" s="90" t="s">
        <v>90</v>
      </c>
      <c r="Q74" s="90" t="s">
        <v>91</v>
      </c>
      <c r="R74" s="90" t="s">
        <v>92</v>
      </c>
      <c r="S74" s="90" t="s">
        <v>93</v>
      </c>
      <c r="T74" s="91" t="s">
        <v>94</v>
      </c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</row>
    <row r="75" s="2" customFormat="1" ht="22.8" customHeight="1">
      <c r="A75" s="35"/>
      <c r="B75" s="36"/>
      <c r="C75" s="96" t="s">
        <v>95</v>
      </c>
      <c r="D75" s="37"/>
      <c r="E75" s="37"/>
      <c r="F75" s="37"/>
      <c r="G75" s="37"/>
      <c r="H75" s="37"/>
      <c r="I75" s="37"/>
      <c r="J75" s="173">
        <f>BK75</f>
        <v>0</v>
      </c>
      <c r="K75" s="37"/>
      <c r="L75" s="41"/>
      <c r="M75" s="92"/>
      <c r="N75" s="174"/>
      <c r="O75" s="93"/>
      <c r="P75" s="175">
        <f>P76</f>
        <v>0</v>
      </c>
      <c r="Q75" s="93"/>
      <c r="R75" s="175">
        <f>R76</f>
        <v>0</v>
      </c>
      <c r="S75" s="93"/>
      <c r="T75" s="176">
        <f>T76</f>
        <v>0</v>
      </c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T75" s="14" t="s">
        <v>68</v>
      </c>
      <c r="AU75" s="14" t="s">
        <v>80</v>
      </c>
      <c r="BK75" s="177">
        <f>BK76</f>
        <v>0</v>
      </c>
    </row>
    <row r="76" s="12" customFormat="1" ht="25.92" customHeight="1">
      <c r="A76" s="12"/>
      <c r="B76" s="178"/>
      <c r="C76" s="179"/>
      <c r="D76" s="180" t="s">
        <v>68</v>
      </c>
      <c r="E76" s="181" t="s">
        <v>96</v>
      </c>
      <c r="F76" s="181" t="s">
        <v>97</v>
      </c>
      <c r="G76" s="179"/>
      <c r="H76" s="179"/>
      <c r="I76" s="182"/>
      <c r="J76" s="183">
        <f>BK76</f>
        <v>0</v>
      </c>
      <c r="K76" s="179"/>
      <c r="L76" s="184"/>
      <c r="M76" s="185"/>
      <c r="N76" s="186"/>
      <c r="O76" s="186"/>
      <c r="P76" s="187">
        <f>P77</f>
        <v>0</v>
      </c>
      <c r="Q76" s="186"/>
      <c r="R76" s="187">
        <f>R77</f>
        <v>0</v>
      </c>
      <c r="S76" s="186"/>
      <c r="T76" s="188">
        <f>T77</f>
        <v>0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R76" s="189" t="s">
        <v>98</v>
      </c>
      <c r="AT76" s="190" t="s">
        <v>68</v>
      </c>
      <c r="AU76" s="190" t="s">
        <v>69</v>
      </c>
      <c r="AY76" s="189" t="s">
        <v>99</v>
      </c>
      <c r="BK76" s="191">
        <f>BK77</f>
        <v>0</v>
      </c>
    </row>
    <row r="77" s="12" customFormat="1" ht="22.8" customHeight="1">
      <c r="A77" s="12"/>
      <c r="B77" s="178"/>
      <c r="C77" s="179"/>
      <c r="D77" s="180" t="s">
        <v>68</v>
      </c>
      <c r="E77" s="192" t="s">
        <v>100</v>
      </c>
      <c r="F77" s="192" t="s">
        <v>101</v>
      </c>
      <c r="G77" s="179"/>
      <c r="H77" s="179"/>
      <c r="I77" s="182"/>
      <c r="J77" s="193">
        <f>BK77</f>
        <v>0</v>
      </c>
      <c r="K77" s="179"/>
      <c r="L77" s="184"/>
      <c r="M77" s="185"/>
      <c r="N77" s="186"/>
      <c r="O77" s="186"/>
      <c r="P77" s="187">
        <f>SUM(P78:P85)</f>
        <v>0</v>
      </c>
      <c r="Q77" s="186"/>
      <c r="R77" s="187">
        <f>SUM(R78:R85)</f>
        <v>0</v>
      </c>
      <c r="S77" s="186"/>
      <c r="T77" s="188">
        <f>SUM(T78:T85)</f>
        <v>0</v>
      </c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R77" s="189" t="s">
        <v>98</v>
      </c>
      <c r="AT77" s="190" t="s">
        <v>68</v>
      </c>
      <c r="AU77" s="190" t="s">
        <v>74</v>
      </c>
      <c r="AY77" s="189" t="s">
        <v>99</v>
      </c>
      <c r="BK77" s="191">
        <f>SUM(BK78:BK85)</f>
        <v>0</v>
      </c>
    </row>
    <row r="78" s="2" customFormat="1" ht="16.5" customHeight="1">
      <c r="A78" s="35"/>
      <c r="B78" s="36"/>
      <c r="C78" s="194" t="s">
        <v>74</v>
      </c>
      <c r="D78" s="194" t="s">
        <v>102</v>
      </c>
      <c r="E78" s="195" t="s">
        <v>103</v>
      </c>
      <c r="F78" s="196" t="s">
        <v>104</v>
      </c>
      <c r="G78" s="197" t="s">
        <v>105</v>
      </c>
      <c r="H78" s="198">
        <v>3</v>
      </c>
      <c r="I78" s="199"/>
      <c r="J78" s="200">
        <f>ROUND(I78*H78,2)</f>
        <v>0</v>
      </c>
      <c r="K78" s="196" t="s">
        <v>19</v>
      </c>
      <c r="L78" s="41"/>
      <c r="M78" s="201" t="s">
        <v>19</v>
      </c>
      <c r="N78" s="202" t="s">
        <v>41</v>
      </c>
      <c r="O78" s="81"/>
      <c r="P78" s="203">
        <f>O78*H78</f>
        <v>0</v>
      </c>
      <c r="Q78" s="203">
        <v>0</v>
      </c>
      <c r="R78" s="203">
        <f>Q78*H78</f>
        <v>0</v>
      </c>
      <c r="S78" s="203">
        <v>0</v>
      </c>
      <c r="T78" s="204">
        <f>S78*H78</f>
        <v>0</v>
      </c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R78" s="205" t="s">
        <v>106</v>
      </c>
      <c r="AT78" s="205" t="s">
        <v>102</v>
      </c>
      <c r="AU78" s="205" t="s">
        <v>98</v>
      </c>
      <c r="AY78" s="14" t="s">
        <v>99</v>
      </c>
      <c r="BE78" s="206">
        <f>IF(N78="základní",J78,0)</f>
        <v>0</v>
      </c>
      <c r="BF78" s="206">
        <f>IF(N78="snížená",J78,0)</f>
        <v>0</v>
      </c>
      <c r="BG78" s="206">
        <f>IF(N78="zákl. přenesená",J78,0)</f>
        <v>0</v>
      </c>
      <c r="BH78" s="206">
        <f>IF(N78="sníž. přenesená",J78,0)</f>
        <v>0</v>
      </c>
      <c r="BI78" s="206">
        <f>IF(N78="nulová",J78,0)</f>
        <v>0</v>
      </c>
      <c r="BJ78" s="14" t="s">
        <v>98</v>
      </c>
      <c r="BK78" s="206">
        <f>ROUND(I78*H78,2)</f>
        <v>0</v>
      </c>
      <c r="BL78" s="14" t="s">
        <v>106</v>
      </c>
      <c r="BM78" s="205" t="s">
        <v>107</v>
      </c>
    </row>
    <row r="79" s="2" customFormat="1" ht="16.5" customHeight="1">
      <c r="A79" s="35"/>
      <c r="B79" s="36"/>
      <c r="C79" s="194" t="s">
        <v>98</v>
      </c>
      <c r="D79" s="194" t="s">
        <v>102</v>
      </c>
      <c r="E79" s="195" t="s">
        <v>108</v>
      </c>
      <c r="F79" s="196" t="s">
        <v>109</v>
      </c>
      <c r="G79" s="197" t="s">
        <v>105</v>
      </c>
      <c r="H79" s="198">
        <v>3</v>
      </c>
      <c r="I79" s="199"/>
      <c r="J79" s="200">
        <f>ROUND(I79*H79,2)</f>
        <v>0</v>
      </c>
      <c r="K79" s="196" t="s">
        <v>19</v>
      </c>
      <c r="L79" s="41"/>
      <c r="M79" s="201" t="s">
        <v>19</v>
      </c>
      <c r="N79" s="202" t="s">
        <v>41</v>
      </c>
      <c r="O79" s="81"/>
      <c r="P79" s="203">
        <f>O79*H79</f>
        <v>0</v>
      </c>
      <c r="Q79" s="203">
        <v>0</v>
      </c>
      <c r="R79" s="203">
        <f>Q79*H79</f>
        <v>0</v>
      </c>
      <c r="S79" s="203">
        <v>0</v>
      </c>
      <c r="T79" s="204">
        <f>S79*H79</f>
        <v>0</v>
      </c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R79" s="205" t="s">
        <v>106</v>
      </c>
      <c r="AT79" s="205" t="s">
        <v>102</v>
      </c>
      <c r="AU79" s="205" t="s">
        <v>98</v>
      </c>
      <c r="AY79" s="14" t="s">
        <v>99</v>
      </c>
      <c r="BE79" s="206">
        <f>IF(N79="základní",J79,0)</f>
        <v>0</v>
      </c>
      <c r="BF79" s="206">
        <f>IF(N79="snížená",J79,0)</f>
        <v>0</v>
      </c>
      <c r="BG79" s="206">
        <f>IF(N79="zákl. přenesená",J79,0)</f>
        <v>0</v>
      </c>
      <c r="BH79" s="206">
        <f>IF(N79="sníž. přenesená",J79,0)</f>
        <v>0</v>
      </c>
      <c r="BI79" s="206">
        <f>IF(N79="nulová",J79,0)</f>
        <v>0</v>
      </c>
      <c r="BJ79" s="14" t="s">
        <v>98</v>
      </c>
      <c r="BK79" s="206">
        <f>ROUND(I79*H79,2)</f>
        <v>0</v>
      </c>
      <c r="BL79" s="14" t="s">
        <v>106</v>
      </c>
      <c r="BM79" s="205" t="s">
        <v>110</v>
      </c>
    </row>
    <row r="80" s="2" customFormat="1" ht="16.5" customHeight="1">
      <c r="A80" s="35"/>
      <c r="B80" s="36"/>
      <c r="C80" s="194" t="s">
        <v>111</v>
      </c>
      <c r="D80" s="194" t="s">
        <v>102</v>
      </c>
      <c r="E80" s="195" t="s">
        <v>112</v>
      </c>
      <c r="F80" s="196" t="s">
        <v>113</v>
      </c>
      <c r="G80" s="197" t="s">
        <v>105</v>
      </c>
      <c r="H80" s="198">
        <v>6</v>
      </c>
      <c r="I80" s="199"/>
      <c r="J80" s="200">
        <f>ROUND(I80*H80,2)</f>
        <v>0</v>
      </c>
      <c r="K80" s="196" t="s">
        <v>19</v>
      </c>
      <c r="L80" s="41"/>
      <c r="M80" s="201" t="s">
        <v>19</v>
      </c>
      <c r="N80" s="202" t="s">
        <v>41</v>
      </c>
      <c r="O80" s="81"/>
      <c r="P80" s="203">
        <f>O80*H80</f>
        <v>0</v>
      </c>
      <c r="Q80" s="203">
        <v>0</v>
      </c>
      <c r="R80" s="203">
        <f>Q80*H80</f>
        <v>0</v>
      </c>
      <c r="S80" s="203">
        <v>0</v>
      </c>
      <c r="T80" s="204">
        <f>S80*H80</f>
        <v>0</v>
      </c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R80" s="205" t="s">
        <v>106</v>
      </c>
      <c r="AT80" s="205" t="s">
        <v>102</v>
      </c>
      <c r="AU80" s="205" t="s">
        <v>98</v>
      </c>
      <c r="AY80" s="14" t="s">
        <v>99</v>
      </c>
      <c r="BE80" s="206">
        <f>IF(N80="základní",J80,0)</f>
        <v>0</v>
      </c>
      <c r="BF80" s="206">
        <f>IF(N80="snížená",J80,0)</f>
        <v>0</v>
      </c>
      <c r="BG80" s="206">
        <f>IF(N80="zákl. přenesená",J80,0)</f>
        <v>0</v>
      </c>
      <c r="BH80" s="206">
        <f>IF(N80="sníž. přenesená",J80,0)</f>
        <v>0</v>
      </c>
      <c r="BI80" s="206">
        <f>IF(N80="nulová",J80,0)</f>
        <v>0</v>
      </c>
      <c r="BJ80" s="14" t="s">
        <v>98</v>
      </c>
      <c r="BK80" s="206">
        <f>ROUND(I80*H80,2)</f>
        <v>0</v>
      </c>
      <c r="BL80" s="14" t="s">
        <v>106</v>
      </c>
      <c r="BM80" s="205" t="s">
        <v>114</v>
      </c>
    </row>
    <row r="81" s="2" customFormat="1" ht="16.5" customHeight="1">
      <c r="A81" s="35"/>
      <c r="B81" s="36"/>
      <c r="C81" s="194" t="s">
        <v>115</v>
      </c>
      <c r="D81" s="194" t="s">
        <v>102</v>
      </c>
      <c r="E81" s="195" t="s">
        <v>116</v>
      </c>
      <c r="F81" s="196" t="s">
        <v>117</v>
      </c>
      <c r="G81" s="197" t="s">
        <v>105</v>
      </c>
      <c r="H81" s="198">
        <v>2</v>
      </c>
      <c r="I81" s="199"/>
      <c r="J81" s="200">
        <f>ROUND(I81*H81,2)</f>
        <v>0</v>
      </c>
      <c r="K81" s="196" t="s">
        <v>19</v>
      </c>
      <c r="L81" s="41"/>
      <c r="M81" s="201" t="s">
        <v>19</v>
      </c>
      <c r="N81" s="202" t="s">
        <v>41</v>
      </c>
      <c r="O81" s="81"/>
      <c r="P81" s="203">
        <f>O81*H81</f>
        <v>0</v>
      </c>
      <c r="Q81" s="203">
        <v>0</v>
      </c>
      <c r="R81" s="203">
        <f>Q81*H81</f>
        <v>0</v>
      </c>
      <c r="S81" s="203">
        <v>0</v>
      </c>
      <c r="T81" s="204">
        <f>S81*H81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R81" s="205" t="s">
        <v>106</v>
      </c>
      <c r="AT81" s="205" t="s">
        <v>102</v>
      </c>
      <c r="AU81" s="205" t="s">
        <v>98</v>
      </c>
      <c r="AY81" s="14" t="s">
        <v>99</v>
      </c>
      <c r="BE81" s="206">
        <f>IF(N81="základní",J81,0)</f>
        <v>0</v>
      </c>
      <c r="BF81" s="206">
        <f>IF(N81="snížená",J81,0)</f>
        <v>0</v>
      </c>
      <c r="BG81" s="206">
        <f>IF(N81="zákl. přenesená",J81,0)</f>
        <v>0</v>
      </c>
      <c r="BH81" s="206">
        <f>IF(N81="sníž. přenesená",J81,0)</f>
        <v>0</v>
      </c>
      <c r="BI81" s="206">
        <f>IF(N81="nulová",J81,0)</f>
        <v>0</v>
      </c>
      <c r="BJ81" s="14" t="s">
        <v>98</v>
      </c>
      <c r="BK81" s="206">
        <f>ROUND(I81*H81,2)</f>
        <v>0</v>
      </c>
      <c r="BL81" s="14" t="s">
        <v>106</v>
      </c>
      <c r="BM81" s="205" t="s">
        <v>118</v>
      </c>
    </row>
    <row r="82" s="2" customFormat="1" ht="16.5" customHeight="1">
      <c r="A82" s="35"/>
      <c r="B82" s="36"/>
      <c r="C82" s="194" t="s">
        <v>119</v>
      </c>
      <c r="D82" s="194" t="s">
        <v>102</v>
      </c>
      <c r="E82" s="195" t="s">
        <v>120</v>
      </c>
      <c r="F82" s="196" t="s">
        <v>121</v>
      </c>
      <c r="G82" s="197" t="s">
        <v>105</v>
      </c>
      <c r="H82" s="198">
        <v>2</v>
      </c>
      <c r="I82" s="199"/>
      <c r="J82" s="200">
        <f>ROUND(I82*H82,2)</f>
        <v>0</v>
      </c>
      <c r="K82" s="196" t="s">
        <v>19</v>
      </c>
      <c r="L82" s="41"/>
      <c r="M82" s="201" t="s">
        <v>19</v>
      </c>
      <c r="N82" s="202" t="s">
        <v>41</v>
      </c>
      <c r="O82" s="81"/>
      <c r="P82" s="203">
        <f>O82*H82</f>
        <v>0</v>
      </c>
      <c r="Q82" s="203">
        <v>0</v>
      </c>
      <c r="R82" s="203">
        <f>Q82*H82</f>
        <v>0</v>
      </c>
      <c r="S82" s="203">
        <v>0</v>
      </c>
      <c r="T82" s="204">
        <f>S82*H82</f>
        <v>0</v>
      </c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R82" s="205" t="s">
        <v>106</v>
      </c>
      <c r="AT82" s="205" t="s">
        <v>102</v>
      </c>
      <c r="AU82" s="205" t="s">
        <v>98</v>
      </c>
      <c r="AY82" s="14" t="s">
        <v>99</v>
      </c>
      <c r="BE82" s="206">
        <f>IF(N82="základní",J82,0)</f>
        <v>0</v>
      </c>
      <c r="BF82" s="206">
        <f>IF(N82="snížená",J82,0)</f>
        <v>0</v>
      </c>
      <c r="BG82" s="206">
        <f>IF(N82="zákl. přenesená",J82,0)</f>
        <v>0</v>
      </c>
      <c r="BH82" s="206">
        <f>IF(N82="sníž. přenesená",J82,0)</f>
        <v>0</v>
      </c>
      <c r="BI82" s="206">
        <f>IF(N82="nulová",J82,0)</f>
        <v>0</v>
      </c>
      <c r="BJ82" s="14" t="s">
        <v>98</v>
      </c>
      <c r="BK82" s="206">
        <f>ROUND(I82*H82,2)</f>
        <v>0</v>
      </c>
      <c r="BL82" s="14" t="s">
        <v>106</v>
      </c>
      <c r="BM82" s="205" t="s">
        <v>122</v>
      </c>
    </row>
    <row r="83" s="2" customFormat="1" ht="16.5" customHeight="1">
      <c r="A83" s="35"/>
      <c r="B83" s="36"/>
      <c r="C83" s="194" t="s">
        <v>123</v>
      </c>
      <c r="D83" s="194" t="s">
        <v>102</v>
      </c>
      <c r="E83" s="195" t="s">
        <v>124</v>
      </c>
      <c r="F83" s="196" t="s">
        <v>125</v>
      </c>
      <c r="G83" s="197" t="s">
        <v>105</v>
      </c>
      <c r="H83" s="198">
        <v>4</v>
      </c>
      <c r="I83" s="199"/>
      <c r="J83" s="200">
        <f>ROUND(I83*H83,2)</f>
        <v>0</v>
      </c>
      <c r="K83" s="196" t="s">
        <v>19</v>
      </c>
      <c r="L83" s="41"/>
      <c r="M83" s="201" t="s">
        <v>19</v>
      </c>
      <c r="N83" s="202" t="s">
        <v>41</v>
      </c>
      <c r="O83" s="81"/>
      <c r="P83" s="203">
        <f>O83*H83</f>
        <v>0</v>
      </c>
      <c r="Q83" s="203">
        <v>0</v>
      </c>
      <c r="R83" s="203">
        <f>Q83*H83</f>
        <v>0</v>
      </c>
      <c r="S83" s="203">
        <v>0</v>
      </c>
      <c r="T83" s="204">
        <f>S83*H83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R83" s="205" t="s">
        <v>106</v>
      </c>
      <c r="AT83" s="205" t="s">
        <v>102</v>
      </c>
      <c r="AU83" s="205" t="s">
        <v>98</v>
      </c>
      <c r="AY83" s="14" t="s">
        <v>99</v>
      </c>
      <c r="BE83" s="206">
        <f>IF(N83="základní",J83,0)</f>
        <v>0</v>
      </c>
      <c r="BF83" s="206">
        <f>IF(N83="snížená",J83,0)</f>
        <v>0</v>
      </c>
      <c r="BG83" s="206">
        <f>IF(N83="zákl. přenesená",J83,0)</f>
        <v>0</v>
      </c>
      <c r="BH83" s="206">
        <f>IF(N83="sníž. přenesená",J83,0)</f>
        <v>0</v>
      </c>
      <c r="BI83" s="206">
        <f>IF(N83="nulová",J83,0)</f>
        <v>0</v>
      </c>
      <c r="BJ83" s="14" t="s">
        <v>98</v>
      </c>
      <c r="BK83" s="206">
        <f>ROUND(I83*H83,2)</f>
        <v>0</v>
      </c>
      <c r="BL83" s="14" t="s">
        <v>106</v>
      </c>
      <c r="BM83" s="205" t="s">
        <v>126</v>
      </c>
    </row>
    <row r="84" s="2" customFormat="1" ht="16.5" customHeight="1">
      <c r="A84" s="35"/>
      <c r="B84" s="36"/>
      <c r="C84" s="194" t="s">
        <v>127</v>
      </c>
      <c r="D84" s="194" t="s">
        <v>102</v>
      </c>
      <c r="E84" s="195" t="s">
        <v>128</v>
      </c>
      <c r="F84" s="196" t="s">
        <v>129</v>
      </c>
      <c r="G84" s="197" t="s">
        <v>105</v>
      </c>
      <c r="H84" s="198">
        <v>4</v>
      </c>
      <c r="I84" s="199"/>
      <c r="J84" s="200">
        <f>ROUND(I84*H84,2)</f>
        <v>0</v>
      </c>
      <c r="K84" s="196" t="s">
        <v>19</v>
      </c>
      <c r="L84" s="41"/>
      <c r="M84" s="201" t="s">
        <v>19</v>
      </c>
      <c r="N84" s="202" t="s">
        <v>41</v>
      </c>
      <c r="O84" s="81"/>
      <c r="P84" s="203">
        <f>O84*H84</f>
        <v>0</v>
      </c>
      <c r="Q84" s="203">
        <v>0</v>
      </c>
      <c r="R84" s="203">
        <f>Q84*H84</f>
        <v>0</v>
      </c>
      <c r="S84" s="203">
        <v>0</v>
      </c>
      <c r="T84" s="20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205" t="s">
        <v>106</v>
      </c>
      <c r="AT84" s="205" t="s">
        <v>102</v>
      </c>
      <c r="AU84" s="205" t="s">
        <v>98</v>
      </c>
      <c r="AY84" s="14" t="s">
        <v>99</v>
      </c>
      <c r="BE84" s="206">
        <f>IF(N84="základní",J84,0)</f>
        <v>0</v>
      </c>
      <c r="BF84" s="206">
        <f>IF(N84="snížená",J84,0)</f>
        <v>0</v>
      </c>
      <c r="BG84" s="206">
        <f>IF(N84="zákl. přenesená",J84,0)</f>
        <v>0</v>
      </c>
      <c r="BH84" s="206">
        <f>IF(N84="sníž. přenesená",J84,0)</f>
        <v>0</v>
      </c>
      <c r="BI84" s="206">
        <f>IF(N84="nulová",J84,0)</f>
        <v>0</v>
      </c>
      <c r="BJ84" s="14" t="s">
        <v>98</v>
      </c>
      <c r="BK84" s="206">
        <f>ROUND(I84*H84,2)</f>
        <v>0</v>
      </c>
      <c r="BL84" s="14" t="s">
        <v>106</v>
      </c>
      <c r="BM84" s="205" t="s">
        <v>130</v>
      </c>
    </row>
    <row r="85" s="2" customFormat="1" ht="16.5" customHeight="1">
      <c r="A85" s="35"/>
      <c r="B85" s="36"/>
      <c r="C85" s="194" t="s">
        <v>131</v>
      </c>
      <c r="D85" s="194" t="s">
        <v>102</v>
      </c>
      <c r="E85" s="195" t="s">
        <v>132</v>
      </c>
      <c r="F85" s="196" t="s">
        <v>133</v>
      </c>
      <c r="G85" s="197" t="s">
        <v>105</v>
      </c>
      <c r="H85" s="198">
        <v>1</v>
      </c>
      <c r="I85" s="199"/>
      <c r="J85" s="200">
        <f>ROUND(I85*H85,2)</f>
        <v>0</v>
      </c>
      <c r="K85" s="196" t="s">
        <v>19</v>
      </c>
      <c r="L85" s="41"/>
      <c r="M85" s="207" t="s">
        <v>19</v>
      </c>
      <c r="N85" s="208" t="s">
        <v>41</v>
      </c>
      <c r="O85" s="209"/>
      <c r="P85" s="210">
        <f>O85*H85</f>
        <v>0</v>
      </c>
      <c r="Q85" s="210">
        <v>0</v>
      </c>
      <c r="R85" s="210">
        <f>Q85*H85</f>
        <v>0</v>
      </c>
      <c r="S85" s="210">
        <v>0</v>
      </c>
      <c r="T85" s="211">
        <f>S85*H85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R85" s="205" t="s">
        <v>106</v>
      </c>
      <c r="AT85" s="205" t="s">
        <v>102</v>
      </c>
      <c r="AU85" s="205" t="s">
        <v>98</v>
      </c>
      <c r="AY85" s="14" t="s">
        <v>99</v>
      </c>
      <c r="BE85" s="206">
        <f>IF(N85="základní",J85,0)</f>
        <v>0</v>
      </c>
      <c r="BF85" s="206">
        <f>IF(N85="snížená",J85,0)</f>
        <v>0</v>
      </c>
      <c r="BG85" s="206">
        <f>IF(N85="zákl. přenesená",J85,0)</f>
        <v>0</v>
      </c>
      <c r="BH85" s="206">
        <f>IF(N85="sníž. přenesená",J85,0)</f>
        <v>0</v>
      </c>
      <c r="BI85" s="206">
        <f>IF(N85="nulová",J85,0)</f>
        <v>0</v>
      </c>
      <c r="BJ85" s="14" t="s">
        <v>98</v>
      </c>
      <c r="BK85" s="206">
        <f>ROUND(I85*H85,2)</f>
        <v>0</v>
      </c>
      <c r="BL85" s="14" t="s">
        <v>106</v>
      </c>
      <c r="BM85" s="205" t="s">
        <v>134</v>
      </c>
    </row>
    <row r="86" s="2" customFormat="1" ht="6.96" customHeight="1">
      <c r="A86" s="35"/>
      <c r="B86" s="56"/>
      <c r="C86" s="57"/>
      <c r="D86" s="57"/>
      <c r="E86" s="57"/>
      <c r="F86" s="57"/>
      <c r="G86" s="57"/>
      <c r="H86" s="57"/>
      <c r="I86" s="57"/>
      <c r="J86" s="57"/>
      <c r="K86" s="57"/>
      <c r="L86" s="41"/>
      <c r="M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</sheetData>
  <sheetProtection sheet="1" autoFilter="0" formatColumns="0" formatRows="0" objects="1" scenarios="1" spinCount="100000" saltValue="7gHnCu2ZlC64/Z8yj9K7MALkoGsv9DeDHT0wPxXVyG2abHbThf1f+OwbSNOde+1P850uNScp9iDSQw6c0kAbig==" hashValue="9aERrMkw2dGAPXyGZn8cOhc19nVFMVQdHQ242NgpfLtAqdilR2/x7aR6JjRDPnBdOG20QzGazyjkK4SJVHf6OQ==" algorithmName="SHA-512" password="CC35"/>
  <autoFilter ref="C74:K85"/>
  <mergeCells count="6">
    <mergeCell ref="E7:H7"/>
    <mergeCell ref="E16:H16"/>
    <mergeCell ref="E25:H25"/>
    <mergeCell ref="E46:H46"/>
    <mergeCell ref="E67:H6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Michael Hlušek</dc:creator>
  <cp:lastModifiedBy>Michael Hlušek</cp:lastModifiedBy>
  <dcterms:created xsi:type="dcterms:W3CDTF">2024-12-03T11:19:44Z</dcterms:created>
  <dcterms:modified xsi:type="dcterms:W3CDTF">2024-12-03T11:19:46Z</dcterms:modified>
</cp:coreProperties>
</file>