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František\Desktop\D\Práce\Práce 2025\Sportovní projekty\Nový Bydžov\Rozdělení na etapy + doplnění září 2025\"/>
    </mc:Choice>
  </mc:AlternateContent>
  <xr:revisionPtr revIDLastSave="0" documentId="13_ncr:1_{CEEDD142-97A7-424C-9E72-5B01C43BC898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Rekapitulace stavby" sheetId="1" r:id="rId1"/>
    <sheet name="SO-00 - HTÚ a bourací práce" sheetId="2" r:id="rId2"/>
    <sheet name="SO-01 - Atletika" sheetId="3" r:id="rId3"/>
    <sheet name="SO-02 - Víceúčelové hřiště" sheetId="4" r:id="rId4"/>
    <sheet name="SO-03 - Tribuny" sheetId="5" r:id="rId5"/>
    <sheet name="SO-04 - Oplocení" sheetId="6" r:id="rId6"/>
    <sheet name="SO-07 - Sadové úpravy" sheetId="7" r:id="rId7"/>
    <sheet name="SO-07" sheetId="8" r:id="rId8"/>
  </sheets>
  <definedNames>
    <definedName name="_xlnm._FilterDatabase" localSheetId="1" hidden="1">'SO-00 - HTÚ a bourací práce'!$C$124:$K$208</definedName>
    <definedName name="_xlnm._FilterDatabase" localSheetId="2" hidden="1">'SO-01 - Atletika'!$C$132:$K$292</definedName>
    <definedName name="_xlnm._FilterDatabase" localSheetId="3" hidden="1">'SO-02 - Víceúčelové hřiště'!$C$131:$K$306</definedName>
    <definedName name="_xlnm._FilterDatabase" localSheetId="4" hidden="1">'SO-03 - Tribuny'!$C$129:$K$194</definedName>
    <definedName name="_xlnm._FilterDatabase" localSheetId="5" hidden="1">'SO-04 - Oplocení'!$C$127:$K$178</definedName>
    <definedName name="_xlnm._FilterDatabase" localSheetId="6" hidden="1">'SO-07 - Sadové úpravy'!$C$121:$K$132</definedName>
    <definedName name="_xlnm.Print_Titles" localSheetId="0">'Rekapitulace stavby'!$92:$92</definedName>
    <definedName name="_xlnm.Print_Titles" localSheetId="1">'SO-00 - HTÚ a bourací práce'!$124:$124</definedName>
    <definedName name="_xlnm.Print_Titles" localSheetId="2">'SO-01 - Atletika'!$132:$132</definedName>
    <definedName name="_xlnm.Print_Titles" localSheetId="3">'SO-02 - Víceúčelové hřiště'!$131:$131</definedName>
    <definedName name="_xlnm.Print_Titles" localSheetId="4">'SO-03 - Tribuny'!$129:$129</definedName>
    <definedName name="_xlnm.Print_Titles" localSheetId="5">'SO-04 - Oplocení'!$127:$127</definedName>
    <definedName name="_xlnm.Print_Titles" localSheetId="6">'SO-07 - Sadové úpravy'!$121:$121</definedName>
    <definedName name="_xlnm.Print_Area" localSheetId="0">'Rekapitulace stavby'!$D$4:$AO$76,'Rekapitulace stavby'!$C$82:$AQ$101</definedName>
    <definedName name="_xlnm.Print_Area" localSheetId="1">'SO-00 - HTÚ a bourací práce'!$C$4:$J$76,'SO-00 - HTÚ a bourací práce'!$C$82:$J$106,'SO-00 - HTÚ a bourací práce'!$C$112:$J$208</definedName>
    <definedName name="_xlnm.Print_Area" localSheetId="2">'SO-01 - Atletika'!$C$4:$J$76,'SO-01 - Atletika'!$C$82:$J$114,'SO-01 - Atletika'!$C$120:$J$292</definedName>
    <definedName name="_xlnm.Print_Area" localSheetId="3">'SO-02 - Víceúčelové hřiště'!$C$4:$J$76,'SO-02 - Víceúčelové hřiště'!$C$82:$J$113,'SO-02 - Víceúčelové hřiště'!$C$119:$J$306</definedName>
    <definedName name="_xlnm.Print_Area" localSheetId="4">'SO-03 - Tribuny'!$C$4:$J$76,'SO-03 - Tribuny'!$C$82:$J$111,'SO-03 - Tribuny'!$C$117:$J$194</definedName>
    <definedName name="_xlnm.Print_Area" localSheetId="5">'SO-04 - Oplocení'!$C$4:$J$76,'SO-04 - Oplocení'!$C$82:$J$109,'SO-04 - Oplocení'!$C$115:$J$178</definedName>
    <definedName name="_xlnm.Print_Area" localSheetId="6">'SO-07 - Sadové úpravy'!$C$4:$J$76,'SO-07 - Sadové úpravy'!$C$82:$J$103,'SO-07 - Sadové úpravy'!$C$109:$J$132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7" i="8" l="1"/>
  <c r="G47" i="8"/>
  <c r="O49" i="8" s="1"/>
  <c r="J44" i="8"/>
  <c r="G44" i="8"/>
  <c r="J41" i="8"/>
  <c r="G41" i="8"/>
  <c r="G40" i="8"/>
  <c r="J39" i="8"/>
  <c r="G39" i="8"/>
  <c r="J38" i="8"/>
  <c r="G38" i="8"/>
  <c r="J37" i="8"/>
  <c r="G37" i="8"/>
  <c r="J35" i="8"/>
  <c r="E49" i="8" s="1"/>
  <c r="G49" i="8" s="1"/>
  <c r="G35" i="8"/>
  <c r="H32" i="8"/>
  <c r="H31" i="8"/>
  <c r="H30" i="8"/>
  <c r="H29" i="8"/>
  <c r="H28" i="8"/>
  <c r="H27" i="8"/>
  <c r="H25" i="8"/>
  <c r="H24" i="8"/>
  <c r="H23" i="8"/>
  <c r="H22" i="8"/>
  <c r="H21" i="8"/>
  <c r="H20" i="8"/>
  <c r="H19" i="8"/>
  <c r="H16" i="8"/>
  <c r="H15" i="8"/>
  <c r="H13" i="8"/>
  <c r="H12" i="8"/>
  <c r="H11" i="8"/>
  <c r="H10" i="8"/>
  <c r="J37" i="7"/>
  <c r="J36" i="7"/>
  <c r="AY100" i="1" s="1"/>
  <c r="J35" i="7"/>
  <c r="AX100" i="1"/>
  <c r="BI132" i="7"/>
  <c r="BH132" i="7"/>
  <c r="BG132" i="7"/>
  <c r="BF132" i="7"/>
  <c r="T132" i="7"/>
  <c r="T131" i="7"/>
  <c r="R132" i="7"/>
  <c r="R131" i="7"/>
  <c r="P132" i="7"/>
  <c r="P131" i="7" s="1"/>
  <c r="BI130" i="7"/>
  <c r="BH130" i="7"/>
  <c r="BG130" i="7"/>
  <c r="BF130" i="7"/>
  <c r="T130" i="7"/>
  <c r="T129" i="7" s="1"/>
  <c r="R130" i="7"/>
  <c r="R129" i="7"/>
  <c r="P130" i="7"/>
  <c r="P129" i="7"/>
  <c r="BI128" i="7"/>
  <c r="BH128" i="7"/>
  <c r="BG128" i="7"/>
  <c r="BF128" i="7"/>
  <c r="T128" i="7"/>
  <c r="T127" i="7" s="1"/>
  <c r="T126" i="7" s="1"/>
  <c r="T122" i="7" s="1"/>
  <c r="R128" i="7"/>
  <c r="R127" i="7" s="1"/>
  <c r="R126" i="7" s="1"/>
  <c r="P128" i="7"/>
  <c r="P127" i="7" s="1"/>
  <c r="BI125" i="7"/>
  <c r="BH125" i="7"/>
  <c r="BG125" i="7"/>
  <c r="BF125" i="7"/>
  <c r="T125" i="7"/>
  <c r="T124" i="7"/>
  <c r="T123" i="7"/>
  <c r="R125" i="7"/>
  <c r="R124" i="7" s="1"/>
  <c r="R123" i="7" s="1"/>
  <c r="P125" i="7"/>
  <c r="P124" i="7"/>
  <c r="P123" i="7"/>
  <c r="J119" i="7"/>
  <c r="J118" i="7"/>
  <c r="F118" i="7"/>
  <c r="F116" i="7"/>
  <c r="E114" i="7"/>
  <c r="J92" i="7"/>
  <c r="J91" i="7"/>
  <c r="F91" i="7"/>
  <c r="F89" i="7"/>
  <c r="E87" i="7"/>
  <c r="J18" i="7"/>
  <c r="E18" i="7"/>
  <c r="F92" i="7" s="1"/>
  <c r="J17" i="7"/>
  <c r="J12" i="7"/>
  <c r="J89" i="7"/>
  <c r="E7" i="7"/>
  <c r="E112" i="7" s="1"/>
  <c r="J37" i="6"/>
  <c r="J36" i="6"/>
  <c r="AY99" i="1"/>
  <c r="J35" i="6"/>
  <c r="AX99" i="1"/>
  <c r="BI178" i="6"/>
  <c r="BH178" i="6"/>
  <c r="BG178" i="6"/>
  <c r="BF178" i="6"/>
  <c r="T178" i="6"/>
  <c r="T177" i="6"/>
  <c r="R178" i="6"/>
  <c r="R177" i="6"/>
  <c r="P178" i="6"/>
  <c r="P177" i="6"/>
  <c r="BI176" i="6"/>
  <c r="BH176" i="6"/>
  <c r="BG176" i="6"/>
  <c r="BF176" i="6"/>
  <c r="T176" i="6"/>
  <c r="T175" i="6"/>
  <c r="R176" i="6"/>
  <c r="R175" i="6" s="1"/>
  <c r="P176" i="6"/>
  <c r="P175" i="6"/>
  <c r="BI174" i="6"/>
  <c r="BH174" i="6"/>
  <c r="BG174" i="6"/>
  <c r="BF174" i="6"/>
  <c r="T174" i="6"/>
  <c r="T173" i="6"/>
  <c r="R174" i="6"/>
  <c r="R173" i="6" s="1"/>
  <c r="P174" i="6"/>
  <c r="P173" i="6" s="1"/>
  <c r="BI172" i="6"/>
  <c r="BH172" i="6"/>
  <c r="BG172" i="6"/>
  <c r="BF172" i="6"/>
  <c r="T172" i="6"/>
  <c r="T171" i="6" s="1"/>
  <c r="R172" i="6"/>
  <c r="R171" i="6"/>
  <c r="P172" i="6"/>
  <c r="P171" i="6"/>
  <c r="BI169" i="6"/>
  <c r="BH169" i="6"/>
  <c r="BG169" i="6"/>
  <c r="BF169" i="6"/>
  <c r="T169" i="6"/>
  <c r="R169" i="6"/>
  <c r="P169" i="6"/>
  <c r="BI168" i="6"/>
  <c r="BH168" i="6"/>
  <c r="BG168" i="6"/>
  <c r="BF168" i="6"/>
  <c r="T168" i="6"/>
  <c r="R168" i="6"/>
  <c r="P168" i="6"/>
  <c r="BI167" i="6"/>
  <c r="BH167" i="6"/>
  <c r="BG167" i="6"/>
  <c r="BF167" i="6"/>
  <c r="T167" i="6"/>
  <c r="R167" i="6"/>
  <c r="P167" i="6"/>
  <c r="BI164" i="6"/>
  <c r="BH164" i="6"/>
  <c r="BG164" i="6"/>
  <c r="BF164" i="6"/>
  <c r="T164" i="6"/>
  <c r="T163" i="6"/>
  <c r="R164" i="6"/>
  <c r="R163" i="6"/>
  <c r="P164" i="6"/>
  <c r="P163" i="6"/>
  <c r="BI161" i="6"/>
  <c r="BH161" i="6"/>
  <c r="BG161" i="6"/>
  <c r="BF161" i="6"/>
  <c r="T161" i="6"/>
  <c r="R161" i="6"/>
  <c r="P161" i="6"/>
  <c r="BI159" i="6"/>
  <c r="BH159" i="6"/>
  <c r="BG159" i="6"/>
  <c r="BF159" i="6"/>
  <c r="T159" i="6"/>
  <c r="R159" i="6"/>
  <c r="P159" i="6"/>
  <c r="BI157" i="6"/>
  <c r="BH157" i="6"/>
  <c r="BG157" i="6"/>
  <c r="BF157" i="6"/>
  <c r="T157" i="6"/>
  <c r="R157" i="6"/>
  <c r="P157" i="6"/>
  <c r="BI155" i="6"/>
  <c r="BH155" i="6"/>
  <c r="BG155" i="6"/>
  <c r="BF155" i="6"/>
  <c r="T155" i="6"/>
  <c r="R155" i="6"/>
  <c r="P155" i="6"/>
  <c r="BI153" i="6"/>
  <c r="BH153" i="6"/>
  <c r="BG153" i="6"/>
  <c r="BF153" i="6"/>
  <c r="T153" i="6"/>
  <c r="R153" i="6"/>
  <c r="P153" i="6"/>
  <c r="BI147" i="6"/>
  <c r="BH147" i="6"/>
  <c r="BG147" i="6"/>
  <c r="BF147" i="6"/>
  <c r="T147" i="6"/>
  <c r="T146" i="6" s="1"/>
  <c r="R147" i="6"/>
  <c r="R146" i="6" s="1"/>
  <c r="P147" i="6"/>
  <c r="P146" i="6"/>
  <c r="BI143" i="6"/>
  <c r="BH143" i="6"/>
  <c r="BG143" i="6"/>
  <c r="BF143" i="6"/>
  <c r="T143" i="6"/>
  <c r="R143" i="6"/>
  <c r="P143" i="6"/>
  <c r="BI141" i="6"/>
  <c r="BH141" i="6"/>
  <c r="BG141" i="6"/>
  <c r="BF141" i="6"/>
  <c r="T141" i="6"/>
  <c r="R141" i="6"/>
  <c r="P141" i="6"/>
  <c r="BI139" i="6"/>
  <c r="BH139" i="6"/>
  <c r="BG139" i="6"/>
  <c r="BF139" i="6"/>
  <c r="T139" i="6"/>
  <c r="R139" i="6"/>
  <c r="P139" i="6"/>
  <c r="BI136" i="6"/>
  <c r="BH136" i="6"/>
  <c r="BG136" i="6"/>
  <c r="BF136" i="6"/>
  <c r="T136" i="6"/>
  <c r="R136" i="6"/>
  <c r="P136" i="6"/>
  <c r="BI131" i="6"/>
  <c r="BH131" i="6"/>
  <c r="BG131" i="6"/>
  <c r="BF131" i="6"/>
  <c r="T131" i="6"/>
  <c r="R131" i="6"/>
  <c r="P131" i="6"/>
  <c r="J125" i="6"/>
  <c r="J124" i="6"/>
  <c r="F124" i="6"/>
  <c r="F122" i="6"/>
  <c r="E120" i="6"/>
  <c r="J92" i="6"/>
  <c r="J91" i="6"/>
  <c r="F91" i="6"/>
  <c r="F89" i="6"/>
  <c r="E87" i="6"/>
  <c r="J18" i="6"/>
  <c r="E18" i="6"/>
  <c r="F92" i="6"/>
  <c r="J17" i="6"/>
  <c r="J12" i="6"/>
  <c r="J122" i="6"/>
  <c r="E7" i="6"/>
  <c r="E118" i="6"/>
  <c r="J37" i="5"/>
  <c r="J36" i="5"/>
  <c r="AY98" i="1" s="1"/>
  <c r="J35" i="5"/>
  <c r="AX98" i="1" s="1"/>
  <c r="BI194" i="5"/>
  <c r="BH194" i="5"/>
  <c r="BG194" i="5"/>
  <c r="BF194" i="5"/>
  <c r="T194" i="5"/>
  <c r="T193" i="5"/>
  <c r="R194" i="5"/>
  <c r="R193" i="5"/>
  <c r="P194" i="5"/>
  <c r="P193" i="5" s="1"/>
  <c r="BI192" i="5"/>
  <c r="BH192" i="5"/>
  <c r="BG192" i="5"/>
  <c r="BF192" i="5"/>
  <c r="T192" i="5"/>
  <c r="T191" i="5" s="1"/>
  <c r="R192" i="5"/>
  <c r="R191" i="5"/>
  <c r="P192" i="5"/>
  <c r="P191" i="5"/>
  <c r="BI190" i="5"/>
  <c r="BH190" i="5"/>
  <c r="BG190" i="5"/>
  <c r="BF190" i="5"/>
  <c r="T190" i="5"/>
  <c r="T189" i="5" s="1"/>
  <c r="R190" i="5"/>
  <c r="R189" i="5" s="1"/>
  <c r="P190" i="5"/>
  <c r="P189" i="5" s="1"/>
  <c r="BI188" i="5"/>
  <c r="BH188" i="5"/>
  <c r="BG188" i="5"/>
  <c r="BF188" i="5"/>
  <c r="T188" i="5"/>
  <c r="T187" i="5" s="1"/>
  <c r="R188" i="5"/>
  <c r="R187" i="5"/>
  <c r="P188" i="5"/>
  <c r="P187" i="5" s="1"/>
  <c r="BI185" i="5"/>
  <c r="BH185" i="5"/>
  <c r="BG185" i="5"/>
  <c r="BF185" i="5"/>
  <c r="T185" i="5"/>
  <c r="R185" i="5"/>
  <c r="P185" i="5"/>
  <c r="BI184" i="5"/>
  <c r="BH184" i="5"/>
  <c r="BG184" i="5"/>
  <c r="BF184" i="5"/>
  <c r="T184" i="5"/>
  <c r="R184" i="5"/>
  <c r="P184" i="5"/>
  <c r="BI183" i="5"/>
  <c r="BH183" i="5"/>
  <c r="BG183" i="5"/>
  <c r="BF183" i="5"/>
  <c r="T183" i="5"/>
  <c r="R183" i="5"/>
  <c r="P183" i="5"/>
  <c r="BI180" i="5"/>
  <c r="BH180" i="5"/>
  <c r="BG180" i="5"/>
  <c r="BF180" i="5"/>
  <c r="T180" i="5"/>
  <c r="T179" i="5"/>
  <c r="R180" i="5"/>
  <c r="R179" i="5"/>
  <c r="P180" i="5"/>
  <c r="P179" i="5" s="1"/>
  <c r="BI176" i="5"/>
  <c r="BH176" i="5"/>
  <c r="BG176" i="5"/>
  <c r="BF176" i="5"/>
  <c r="T176" i="5"/>
  <c r="R176" i="5"/>
  <c r="P176" i="5"/>
  <c r="BI173" i="5"/>
  <c r="BH173" i="5"/>
  <c r="BG173" i="5"/>
  <c r="BF173" i="5"/>
  <c r="T173" i="5"/>
  <c r="R173" i="5"/>
  <c r="P173" i="5"/>
  <c r="BI171" i="5"/>
  <c r="BH171" i="5"/>
  <c r="BG171" i="5"/>
  <c r="BF171" i="5"/>
  <c r="T171" i="5"/>
  <c r="R171" i="5"/>
  <c r="P171" i="5"/>
  <c r="BI167" i="5"/>
  <c r="BH167" i="5"/>
  <c r="BG167" i="5"/>
  <c r="BF167" i="5"/>
  <c r="T167" i="5"/>
  <c r="R167" i="5"/>
  <c r="P167" i="5"/>
  <c r="BI165" i="5"/>
  <c r="BH165" i="5"/>
  <c r="BG165" i="5"/>
  <c r="BF165" i="5"/>
  <c r="T165" i="5"/>
  <c r="R165" i="5"/>
  <c r="P165" i="5"/>
  <c r="BI163" i="5"/>
  <c r="BH163" i="5"/>
  <c r="BG163" i="5"/>
  <c r="BF163" i="5"/>
  <c r="T163" i="5"/>
  <c r="R163" i="5"/>
  <c r="P163" i="5"/>
  <c r="BI161" i="5"/>
  <c r="BH161" i="5"/>
  <c r="BG161" i="5"/>
  <c r="BF161" i="5"/>
  <c r="T161" i="5"/>
  <c r="R161" i="5"/>
  <c r="P161" i="5"/>
  <c r="BI160" i="5"/>
  <c r="BH160" i="5"/>
  <c r="BG160" i="5"/>
  <c r="BF160" i="5"/>
  <c r="T160" i="5"/>
  <c r="R160" i="5"/>
  <c r="P160" i="5"/>
  <c r="BI158" i="5"/>
  <c r="BH158" i="5"/>
  <c r="BG158" i="5"/>
  <c r="BF158" i="5"/>
  <c r="T158" i="5"/>
  <c r="R158" i="5"/>
  <c r="P158" i="5"/>
  <c r="BI157" i="5"/>
  <c r="BH157" i="5"/>
  <c r="BG157" i="5"/>
  <c r="BF157" i="5"/>
  <c r="T157" i="5"/>
  <c r="R157" i="5"/>
  <c r="P157" i="5"/>
  <c r="BI155" i="5"/>
  <c r="BH155" i="5"/>
  <c r="BG155" i="5"/>
  <c r="BF155" i="5"/>
  <c r="T155" i="5"/>
  <c r="R155" i="5"/>
  <c r="P155" i="5"/>
  <c r="BI154" i="5"/>
  <c r="BH154" i="5"/>
  <c r="BG154" i="5"/>
  <c r="BF154" i="5"/>
  <c r="T154" i="5"/>
  <c r="R154" i="5"/>
  <c r="P154" i="5"/>
  <c r="BI149" i="5"/>
  <c r="BH149" i="5"/>
  <c r="BG149" i="5"/>
  <c r="BF149" i="5"/>
  <c r="T149" i="5"/>
  <c r="T148" i="5" s="1"/>
  <c r="R149" i="5"/>
  <c r="R148" i="5"/>
  <c r="P149" i="5"/>
  <c r="P148" i="5"/>
  <c r="BI146" i="5"/>
  <c r="BH146" i="5"/>
  <c r="BG146" i="5"/>
  <c r="BF146" i="5"/>
  <c r="T146" i="5"/>
  <c r="R146" i="5"/>
  <c r="P146" i="5"/>
  <c r="BI144" i="5"/>
  <c r="BH144" i="5"/>
  <c r="BG144" i="5"/>
  <c r="BF144" i="5"/>
  <c r="T144" i="5"/>
  <c r="R144" i="5"/>
  <c r="P144" i="5"/>
  <c r="BI142" i="5"/>
  <c r="BH142" i="5"/>
  <c r="BG142" i="5"/>
  <c r="BF142" i="5"/>
  <c r="T142" i="5"/>
  <c r="R142" i="5"/>
  <c r="P142" i="5"/>
  <c r="BI140" i="5"/>
  <c r="BH140" i="5"/>
  <c r="BG140" i="5"/>
  <c r="BF140" i="5"/>
  <c r="T140" i="5"/>
  <c r="R140" i="5"/>
  <c r="P140" i="5"/>
  <c r="BI138" i="5"/>
  <c r="BH138" i="5"/>
  <c r="BG138" i="5"/>
  <c r="BF138" i="5"/>
  <c r="T138" i="5"/>
  <c r="R138" i="5"/>
  <c r="P138" i="5"/>
  <c r="BI135" i="5"/>
  <c r="BH135" i="5"/>
  <c r="BG135" i="5"/>
  <c r="BF135" i="5"/>
  <c r="T135" i="5"/>
  <c r="R135" i="5"/>
  <c r="P135" i="5"/>
  <c r="BI133" i="5"/>
  <c r="BH133" i="5"/>
  <c r="BG133" i="5"/>
  <c r="BF133" i="5"/>
  <c r="T133" i="5"/>
  <c r="R133" i="5"/>
  <c r="P133" i="5"/>
  <c r="J127" i="5"/>
  <c r="J126" i="5"/>
  <c r="F126" i="5"/>
  <c r="F124" i="5"/>
  <c r="E122" i="5"/>
  <c r="J92" i="5"/>
  <c r="J91" i="5"/>
  <c r="F91" i="5"/>
  <c r="F89" i="5"/>
  <c r="E87" i="5"/>
  <c r="J18" i="5"/>
  <c r="E18" i="5"/>
  <c r="F127" i="5"/>
  <c r="J17" i="5"/>
  <c r="J12" i="5"/>
  <c r="J89" i="5"/>
  <c r="E7" i="5"/>
  <c r="E120" i="5"/>
  <c r="J37" i="4"/>
  <c r="J36" i="4"/>
  <c r="AY97" i="1"/>
  <c r="J35" i="4"/>
  <c r="AX97" i="1" s="1"/>
  <c r="BI306" i="4"/>
  <c r="BH306" i="4"/>
  <c r="BG306" i="4"/>
  <c r="BF306" i="4"/>
  <c r="T306" i="4"/>
  <c r="T305" i="4"/>
  <c r="R306" i="4"/>
  <c r="R305" i="4"/>
  <c r="P306" i="4"/>
  <c r="P305" i="4"/>
  <c r="BI304" i="4"/>
  <c r="BH304" i="4"/>
  <c r="BG304" i="4"/>
  <c r="BF304" i="4"/>
  <c r="T304" i="4"/>
  <c r="T303" i="4" s="1"/>
  <c r="R304" i="4"/>
  <c r="R303" i="4" s="1"/>
  <c r="R298" i="4" s="1"/>
  <c r="P304" i="4"/>
  <c r="P303" i="4" s="1"/>
  <c r="P298" i="4" s="1"/>
  <c r="BI302" i="4"/>
  <c r="BH302" i="4"/>
  <c r="BG302" i="4"/>
  <c r="BF302" i="4"/>
  <c r="T302" i="4"/>
  <c r="T301" i="4" s="1"/>
  <c r="R302" i="4"/>
  <c r="R301" i="4"/>
  <c r="P302" i="4"/>
  <c r="P301" i="4"/>
  <c r="BI300" i="4"/>
  <c r="BH300" i="4"/>
  <c r="BG300" i="4"/>
  <c r="BF300" i="4"/>
  <c r="T300" i="4"/>
  <c r="T299" i="4"/>
  <c r="R300" i="4"/>
  <c r="R299" i="4"/>
  <c r="P300" i="4"/>
  <c r="P299" i="4"/>
  <c r="BI297" i="4"/>
  <c r="BH297" i="4"/>
  <c r="BG297" i="4"/>
  <c r="BF297" i="4"/>
  <c r="T297" i="4"/>
  <c r="R297" i="4"/>
  <c r="P297" i="4"/>
  <c r="BI296" i="4"/>
  <c r="BH296" i="4"/>
  <c r="BG296" i="4"/>
  <c r="BF296" i="4"/>
  <c r="T296" i="4"/>
  <c r="R296" i="4"/>
  <c r="P296" i="4"/>
  <c r="BI295" i="4"/>
  <c r="BH295" i="4"/>
  <c r="BG295" i="4"/>
  <c r="BF295" i="4"/>
  <c r="T295" i="4"/>
  <c r="R295" i="4"/>
  <c r="P295" i="4"/>
  <c r="BI294" i="4"/>
  <c r="BH294" i="4"/>
  <c r="BG294" i="4"/>
  <c r="BF294" i="4"/>
  <c r="T294" i="4"/>
  <c r="R294" i="4"/>
  <c r="P294" i="4"/>
  <c r="BI293" i="4"/>
  <c r="BH293" i="4"/>
  <c r="BG293" i="4"/>
  <c r="BF293" i="4"/>
  <c r="T293" i="4"/>
  <c r="R293" i="4"/>
  <c r="P293" i="4"/>
  <c r="BI291" i="4"/>
  <c r="BH291" i="4"/>
  <c r="BG291" i="4"/>
  <c r="BF291" i="4"/>
  <c r="T291" i="4"/>
  <c r="R291" i="4"/>
  <c r="P291" i="4"/>
  <c r="BI284" i="4"/>
  <c r="BH284" i="4"/>
  <c r="BG284" i="4"/>
  <c r="BF284" i="4"/>
  <c r="T284" i="4"/>
  <c r="R284" i="4"/>
  <c r="P284" i="4"/>
  <c r="BI283" i="4"/>
  <c r="BH283" i="4"/>
  <c r="BG283" i="4"/>
  <c r="BF283" i="4"/>
  <c r="T283" i="4"/>
  <c r="R283" i="4"/>
  <c r="P283" i="4"/>
  <c r="BI281" i="4"/>
  <c r="BH281" i="4"/>
  <c r="BG281" i="4"/>
  <c r="BF281" i="4"/>
  <c r="T281" i="4"/>
  <c r="R281" i="4"/>
  <c r="P281" i="4"/>
  <c r="BI279" i="4"/>
  <c r="BH279" i="4"/>
  <c r="BG279" i="4"/>
  <c r="BF279" i="4"/>
  <c r="T279" i="4"/>
  <c r="R279" i="4"/>
  <c r="P279" i="4"/>
  <c r="BI277" i="4"/>
  <c r="BH277" i="4"/>
  <c r="BG277" i="4"/>
  <c r="BF277" i="4"/>
  <c r="T277" i="4"/>
  <c r="R277" i="4"/>
  <c r="P277" i="4"/>
  <c r="BI276" i="4"/>
  <c r="BH276" i="4"/>
  <c r="BG276" i="4"/>
  <c r="BF276" i="4"/>
  <c r="T276" i="4"/>
  <c r="R276" i="4"/>
  <c r="P276" i="4"/>
  <c r="BI275" i="4"/>
  <c r="BH275" i="4"/>
  <c r="BG275" i="4"/>
  <c r="BF275" i="4"/>
  <c r="T275" i="4"/>
  <c r="R275" i="4"/>
  <c r="P275" i="4"/>
  <c r="BI274" i="4"/>
  <c r="BH274" i="4"/>
  <c r="BG274" i="4"/>
  <c r="BF274" i="4"/>
  <c r="T274" i="4"/>
  <c r="R274" i="4"/>
  <c r="P274" i="4"/>
  <c r="BI272" i="4"/>
  <c r="BH272" i="4"/>
  <c r="BG272" i="4"/>
  <c r="BF272" i="4"/>
  <c r="T272" i="4"/>
  <c r="R272" i="4"/>
  <c r="P272" i="4"/>
  <c r="BI270" i="4"/>
  <c r="BH270" i="4"/>
  <c r="BG270" i="4"/>
  <c r="BF270" i="4"/>
  <c r="T270" i="4"/>
  <c r="R270" i="4"/>
  <c r="P270" i="4"/>
  <c r="BI268" i="4"/>
  <c r="BH268" i="4"/>
  <c r="BG268" i="4"/>
  <c r="BF268" i="4"/>
  <c r="T268" i="4"/>
  <c r="R268" i="4"/>
  <c r="P268" i="4"/>
  <c r="BI261" i="4"/>
  <c r="BH261" i="4"/>
  <c r="BG261" i="4"/>
  <c r="BF261" i="4"/>
  <c r="T261" i="4"/>
  <c r="R261" i="4"/>
  <c r="P261" i="4"/>
  <c r="BI254" i="4"/>
  <c r="BH254" i="4"/>
  <c r="BG254" i="4"/>
  <c r="BF254" i="4"/>
  <c r="T254" i="4"/>
  <c r="R254" i="4"/>
  <c r="P254" i="4"/>
  <c r="BI248" i="4"/>
  <c r="BH248" i="4"/>
  <c r="BG248" i="4"/>
  <c r="BF248" i="4"/>
  <c r="T248" i="4"/>
  <c r="R248" i="4"/>
  <c r="P248" i="4"/>
  <c r="BI245" i="4"/>
  <c r="BH245" i="4"/>
  <c r="BG245" i="4"/>
  <c r="BF245" i="4"/>
  <c r="T245" i="4"/>
  <c r="T244" i="4"/>
  <c r="R245" i="4"/>
  <c r="R244" i="4"/>
  <c r="P245" i="4"/>
  <c r="P244" i="4" s="1"/>
  <c r="BI242" i="4"/>
  <c r="BH242" i="4"/>
  <c r="BG242" i="4"/>
  <c r="BF242" i="4"/>
  <c r="T242" i="4"/>
  <c r="R242" i="4"/>
  <c r="P242" i="4"/>
  <c r="BI239" i="4"/>
  <c r="BH239" i="4"/>
  <c r="BG239" i="4"/>
  <c r="BF239" i="4"/>
  <c r="T239" i="4"/>
  <c r="R239" i="4"/>
  <c r="P239" i="4"/>
  <c r="BI237" i="4"/>
  <c r="BH237" i="4"/>
  <c r="BG237" i="4"/>
  <c r="BF237" i="4"/>
  <c r="T237" i="4"/>
  <c r="R237" i="4"/>
  <c r="P237" i="4"/>
  <c r="BI233" i="4"/>
  <c r="BH233" i="4"/>
  <c r="BG233" i="4"/>
  <c r="BF233" i="4"/>
  <c r="T233" i="4"/>
  <c r="R233" i="4"/>
  <c r="P233" i="4"/>
  <c r="BI230" i="4"/>
  <c r="BH230" i="4"/>
  <c r="BG230" i="4"/>
  <c r="BF230" i="4"/>
  <c r="T230" i="4"/>
  <c r="R230" i="4"/>
  <c r="P230" i="4"/>
  <c r="BI228" i="4"/>
  <c r="BH228" i="4"/>
  <c r="BG228" i="4"/>
  <c r="BF228" i="4"/>
  <c r="T228" i="4"/>
  <c r="R228" i="4"/>
  <c r="P228" i="4"/>
  <c r="BI227" i="4"/>
  <c r="BH227" i="4"/>
  <c r="BG227" i="4"/>
  <c r="BF227" i="4"/>
  <c r="T227" i="4"/>
  <c r="R227" i="4"/>
  <c r="P227" i="4"/>
  <c r="BI224" i="4"/>
  <c r="BH224" i="4"/>
  <c r="BG224" i="4"/>
  <c r="BF224" i="4"/>
  <c r="T224" i="4"/>
  <c r="R224" i="4"/>
  <c r="P224" i="4"/>
  <c r="BI222" i="4"/>
  <c r="BH222" i="4"/>
  <c r="BG222" i="4"/>
  <c r="BF222" i="4"/>
  <c r="T222" i="4"/>
  <c r="R222" i="4"/>
  <c r="P222" i="4"/>
  <c r="BI218" i="4"/>
  <c r="BH218" i="4"/>
  <c r="BG218" i="4"/>
  <c r="BF218" i="4"/>
  <c r="T218" i="4"/>
  <c r="R218" i="4"/>
  <c r="P218" i="4"/>
  <c r="BI216" i="4"/>
  <c r="BH216" i="4"/>
  <c r="BG216" i="4"/>
  <c r="BF216" i="4"/>
  <c r="T216" i="4"/>
  <c r="R216" i="4"/>
  <c r="P216" i="4"/>
  <c r="BI215" i="4"/>
  <c r="BH215" i="4"/>
  <c r="BG215" i="4"/>
  <c r="BF215" i="4"/>
  <c r="T215" i="4"/>
  <c r="R215" i="4"/>
  <c r="P215" i="4"/>
  <c r="BI213" i="4"/>
  <c r="BH213" i="4"/>
  <c r="BG213" i="4"/>
  <c r="BF213" i="4"/>
  <c r="T213" i="4"/>
  <c r="R213" i="4"/>
  <c r="P213" i="4"/>
  <c r="BI212" i="4"/>
  <c r="BH212" i="4"/>
  <c r="BG212" i="4"/>
  <c r="BF212" i="4"/>
  <c r="T212" i="4"/>
  <c r="R212" i="4"/>
  <c r="P212" i="4"/>
  <c r="BI211" i="4"/>
  <c r="BH211" i="4"/>
  <c r="BG211" i="4"/>
  <c r="BF211" i="4"/>
  <c r="T211" i="4"/>
  <c r="R211" i="4"/>
  <c r="P211" i="4"/>
  <c r="BI210" i="4"/>
  <c r="BH210" i="4"/>
  <c r="BG210" i="4"/>
  <c r="BF210" i="4"/>
  <c r="T210" i="4"/>
  <c r="R210" i="4"/>
  <c r="P210" i="4"/>
  <c r="BI209" i="4"/>
  <c r="BH209" i="4"/>
  <c r="BG209" i="4"/>
  <c r="BF209" i="4"/>
  <c r="T209" i="4"/>
  <c r="R209" i="4"/>
  <c r="P209" i="4"/>
  <c r="BI207" i="4"/>
  <c r="BH207" i="4"/>
  <c r="BG207" i="4"/>
  <c r="BF207" i="4"/>
  <c r="T207" i="4"/>
  <c r="R207" i="4"/>
  <c r="P207" i="4"/>
  <c r="BI204" i="4"/>
  <c r="BH204" i="4"/>
  <c r="BG204" i="4"/>
  <c r="BF204" i="4"/>
  <c r="T204" i="4"/>
  <c r="R204" i="4"/>
  <c r="P204" i="4"/>
  <c r="BI200" i="4"/>
  <c r="BH200" i="4"/>
  <c r="BG200" i="4"/>
  <c r="BF200" i="4"/>
  <c r="T200" i="4"/>
  <c r="R200" i="4"/>
  <c r="P200" i="4"/>
  <c r="BI196" i="4"/>
  <c r="BH196" i="4"/>
  <c r="BG196" i="4"/>
  <c r="BF196" i="4"/>
  <c r="T196" i="4"/>
  <c r="R196" i="4"/>
  <c r="P196" i="4"/>
  <c r="BI194" i="4"/>
  <c r="BH194" i="4"/>
  <c r="BG194" i="4"/>
  <c r="BF194" i="4"/>
  <c r="T194" i="4"/>
  <c r="R194" i="4"/>
  <c r="P194" i="4"/>
  <c r="BI193" i="4"/>
  <c r="BH193" i="4"/>
  <c r="BG193" i="4"/>
  <c r="BF193" i="4"/>
  <c r="T193" i="4"/>
  <c r="R193" i="4"/>
  <c r="P193" i="4"/>
  <c r="BI191" i="4"/>
  <c r="BH191" i="4"/>
  <c r="BG191" i="4"/>
  <c r="BF191" i="4"/>
  <c r="T191" i="4"/>
  <c r="R191" i="4"/>
  <c r="P191" i="4"/>
  <c r="BI189" i="4"/>
  <c r="BH189" i="4"/>
  <c r="BG189" i="4"/>
  <c r="BF189" i="4"/>
  <c r="T189" i="4"/>
  <c r="R189" i="4"/>
  <c r="P189" i="4"/>
  <c r="BI187" i="4"/>
  <c r="BH187" i="4"/>
  <c r="BG187" i="4"/>
  <c r="BF187" i="4"/>
  <c r="T187" i="4"/>
  <c r="R187" i="4"/>
  <c r="P187" i="4"/>
  <c r="BI185" i="4"/>
  <c r="BH185" i="4"/>
  <c r="BG185" i="4"/>
  <c r="BF185" i="4"/>
  <c r="T185" i="4"/>
  <c r="R185" i="4"/>
  <c r="P185" i="4"/>
  <c r="BI184" i="4"/>
  <c r="BH184" i="4"/>
  <c r="BG184" i="4"/>
  <c r="BF184" i="4"/>
  <c r="T184" i="4"/>
  <c r="R184" i="4"/>
  <c r="P184" i="4"/>
  <c r="BI183" i="4"/>
  <c r="BH183" i="4"/>
  <c r="BG183" i="4"/>
  <c r="BF183" i="4"/>
  <c r="T183" i="4"/>
  <c r="R183" i="4"/>
  <c r="P183" i="4"/>
  <c r="BI181" i="4"/>
  <c r="BH181" i="4"/>
  <c r="BG181" i="4"/>
  <c r="BF181" i="4"/>
  <c r="T181" i="4"/>
  <c r="R181" i="4"/>
  <c r="P181" i="4"/>
  <c r="BI177" i="4"/>
  <c r="BH177" i="4"/>
  <c r="BG177" i="4"/>
  <c r="BF177" i="4"/>
  <c r="T177" i="4"/>
  <c r="R177" i="4"/>
  <c r="P177" i="4"/>
  <c r="BI174" i="4"/>
  <c r="BH174" i="4"/>
  <c r="BG174" i="4"/>
  <c r="BF174" i="4"/>
  <c r="T174" i="4"/>
  <c r="R174" i="4"/>
  <c r="P174" i="4"/>
  <c r="BI170" i="4"/>
  <c r="BH170" i="4"/>
  <c r="BG170" i="4"/>
  <c r="BF170" i="4"/>
  <c r="T170" i="4"/>
  <c r="R170" i="4"/>
  <c r="P170" i="4"/>
  <c r="BI164" i="4"/>
  <c r="BH164" i="4"/>
  <c r="BG164" i="4"/>
  <c r="BF164" i="4"/>
  <c r="T164" i="4"/>
  <c r="R164" i="4"/>
  <c r="P164" i="4"/>
  <c r="BI162" i="4"/>
  <c r="BH162" i="4"/>
  <c r="BG162" i="4"/>
  <c r="BF162" i="4"/>
  <c r="T162" i="4"/>
  <c r="R162" i="4"/>
  <c r="P162" i="4"/>
  <c r="BI160" i="4"/>
  <c r="BH160" i="4"/>
  <c r="BG160" i="4"/>
  <c r="BF160" i="4"/>
  <c r="T160" i="4"/>
  <c r="R160" i="4"/>
  <c r="P160" i="4"/>
  <c r="BI158" i="4"/>
  <c r="BH158" i="4"/>
  <c r="BG158" i="4"/>
  <c r="BF158" i="4"/>
  <c r="T158" i="4"/>
  <c r="R158" i="4"/>
  <c r="P158" i="4"/>
  <c r="BI156" i="4"/>
  <c r="BH156" i="4"/>
  <c r="BG156" i="4"/>
  <c r="BF156" i="4"/>
  <c r="T156" i="4"/>
  <c r="R156" i="4"/>
  <c r="P156" i="4"/>
  <c r="BI154" i="4"/>
  <c r="BH154" i="4"/>
  <c r="BG154" i="4"/>
  <c r="BF154" i="4"/>
  <c r="T154" i="4"/>
  <c r="R154" i="4"/>
  <c r="P154" i="4"/>
  <c r="BI152" i="4"/>
  <c r="BH152" i="4"/>
  <c r="BG152" i="4"/>
  <c r="BF152" i="4"/>
  <c r="T152" i="4"/>
  <c r="R152" i="4"/>
  <c r="P152" i="4"/>
  <c r="BI150" i="4"/>
  <c r="BH150" i="4"/>
  <c r="BG150" i="4"/>
  <c r="BF150" i="4"/>
  <c r="T150" i="4"/>
  <c r="R150" i="4"/>
  <c r="P150" i="4"/>
  <c r="BI144" i="4"/>
  <c r="BH144" i="4"/>
  <c r="BG144" i="4"/>
  <c r="BF144" i="4"/>
  <c r="T144" i="4"/>
  <c r="R144" i="4"/>
  <c r="P144" i="4"/>
  <c r="BI137" i="4"/>
  <c r="BH137" i="4"/>
  <c r="BG137" i="4"/>
  <c r="BF137" i="4"/>
  <c r="T137" i="4"/>
  <c r="R137" i="4"/>
  <c r="P137" i="4"/>
  <c r="BI135" i="4"/>
  <c r="BH135" i="4"/>
  <c r="BG135" i="4"/>
  <c r="BF135" i="4"/>
  <c r="T135" i="4"/>
  <c r="R135" i="4"/>
  <c r="P135" i="4"/>
  <c r="J129" i="4"/>
  <c r="J128" i="4"/>
  <c r="F128" i="4"/>
  <c r="F126" i="4"/>
  <c r="E124" i="4"/>
  <c r="J92" i="4"/>
  <c r="J91" i="4"/>
  <c r="F91" i="4"/>
  <c r="F89" i="4"/>
  <c r="E87" i="4"/>
  <c r="J18" i="4"/>
  <c r="E18" i="4"/>
  <c r="F129" i="4"/>
  <c r="J17" i="4"/>
  <c r="J12" i="4"/>
  <c r="J89" i="4"/>
  <c r="E7" i="4"/>
  <c r="E122" i="4"/>
  <c r="J37" i="3"/>
  <c r="J36" i="3"/>
  <c r="AY96" i="1"/>
  <c r="J35" i="3"/>
  <c r="AX96" i="1" s="1"/>
  <c r="BI292" i="3"/>
  <c r="BH292" i="3"/>
  <c r="BG292" i="3"/>
  <c r="BF292" i="3"/>
  <c r="T292" i="3"/>
  <c r="T291" i="3" s="1"/>
  <c r="R292" i="3"/>
  <c r="R291" i="3" s="1"/>
  <c r="P292" i="3"/>
  <c r="P291" i="3"/>
  <c r="BI290" i="3"/>
  <c r="BH290" i="3"/>
  <c r="BG290" i="3"/>
  <c r="BF290" i="3"/>
  <c r="T290" i="3"/>
  <c r="T289" i="3"/>
  <c r="R290" i="3"/>
  <c r="R289" i="3"/>
  <c r="P290" i="3"/>
  <c r="P289" i="3" s="1"/>
  <c r="BI288" i="3"/>
  <c r="BH288" i="3"/>
  <c r="BG288" i="3"/>
  <c r="BF288" i="3"/>
  <c r="T288" i="3"/>
  <c r="T287" i="3"/>
  <c r="R288" i="3"/>
  <c r="R287" i="3"/>
  <c r="P288" i="3"/>
  <c r="P287" i="3"/>
  <c r="BI286" i="3"/>
  <c r="BH286" i="3"/>
  <c r="BG286" i="3"/>
  <c r="BF286" i="3"/>
  <c r="T286" i="3"/>
  <c r="T285" i="3" s="1"/>
  <c r="R286" i="3"/>
  <c r="R285" i="3"/>
  <c r="P286" i="3"/>
  <c r="P285" i="3"/>
  <c r="BI283" i="3"/>
  <c r="BH283" i="3"/>
  <c r="BG283" i="3"/>
  <c r="BF283" i="3"/>
  <c r="T283" i="3"/>
  <c r="R283" i="3"/>
  <c r="P283" i="3"/>
  <c r="BI282" i="3"/>
  <c r="BH282" i="3"/>
  <c r="BG282" i="3"/>
  <c r="BF282" i="3"/>
  <c r="T282" i="3"/>
  <c r="R282" i="3"/>
  <c r="P282" i="3"/>
  <c r="BI281" i="3"/>
  <c r="BH281" i="3"/>
  <c r="BG281" i="3"/>
  <c r="BF281" i="3"/>
  <c r="T281" i="3"/>
  <c r="R281" i="3"/>
  <c r="P281" i="3"/>
  <c r="BI280" i="3"/>
  <c r="BH280" i="3"/>
  <c r="BG280" i="3"/>
  <c r="BF280" i="3"/>
  <c r="T280" i="3"/>
  <c r="R280" i="3"/>
  <c r="P280" i="3"/>
  <c r="BI279" i="3"/>
  <c r="BH279" i="3"/>
  <c r="BG279" i="3"/>
  <c r="BF279" i="3"/>
  <c r="T279" i="3"/>
  <c r="R279" i="3"/>
  <c r="P279" i="3"/>
  <c r="BI278" i="3"/>
  <c r="BH278" i="3"/>
  <c r="BG278" i="3"/>
  <c r="BF278" i="3"/>
  <c r="T278" i="3"/>
  <c r="R278" i="3"/>
  <c r="P278" i="3"/>
  <c r="BI276" i="3"/>
  <c r="BH276" i="3"/>
  <c r="BG276" i="3"/>
  <c r="BF276" i="3"/>
  <c r="T276" i="3"/>
  <c r="R276" i="3"/>
  <c r="P276" i="3"/>
  <c r="BI275" i="3"/>
  <c r="BH275" i="3"/>
  <c r="BG275" i="3"/>
  <c r="BF275" i="3"/>
  <c r="T275" i="3"/>
  <c r="R275" i="3"/>
  <c r="P275" i="3"/>
  <c r="BI272" i="3"/>
  <c r="BH272" i="3"/>
  <c r="BG272" i="3"/>
  <c r="BF272" i="3"/>
  <c r="T272" i="3"/>
  <c r="T271" i="3" s="1"/>
  <c r="R272" i="3"/>
  <c r="R271" i="3"/>
  <c r="P272" i="3"/>
  <c r="P271" i="3"/>
  <c r="BI270" i="3"/>
  <c r="BH270" i="3"/>
  <c r="BG270" i="3"/>
  <c r="BF270" i="3"/>
  <c r="T270" i="3"/>
  <c r="R270" i="3"/>
  <c r="P270" i="3"/>
  <c r="BI266" i="3"/>
  <c r="BH266" i="3"/>
  <c r="BG266" i="3"/>
  <c r="BF266" i="3"/>
  <c r="T266" i="3"/>
  <c r="R266" i="3"/>
  <c r="P266" i="3"/>
  <c r="BI265" i="3"/>
  <c r="BH265" i="3"/>
  <c r="BG265" i="3"/>
  <c r="BF265" i="3"/>
  <c r="T265" i="3"/>
  <c r="R265" i="3"/>
  <c r="P265" i="3"/>
  <c r="BI263" i="3"/>
  <c r="BH263" i="3"/>
  <c r="BG263" i="3"/>
  <c r="BF263" i="3"/>
  <c r="T263" i="3"/>
  <c r="R263" i="3"/>
  <c r="P263" i="3"/>
  <c r="BI260" i="3"/>
  <c r="BH260" i="3"/>
  <c r="BG260" i="3"/>
  <c r="BF260" i="3"/>
  <c r="T260" i="3"/>
  <c r="T259" i="3"/>
  <c r="R260" i="3"/>
  <c r="R259" i="3"/>
  <c r="P260" i="3"/>
  <c r="P259" i="3"/>
  <c r="BI256" i="3"/>
  <c r="BH256" i="3"/>
  <c r="BG256" i="3"/>
  <c r="BF256" i="3"/>
  <c r="T256" i="3"/>
  <c r="R256" i="3"/>
  <c r="P256" i="3"/>
  <c r="BI254" i="3"/>
  <c r="BH254" i="3"/>
  <c r="BG254" i="3"/>
  <c r="BF254" i="3"/>
  <c r="T254" i="3"/>
  <c r="R254" i="3"/>
  <c r="P254" i="3"/>
  <c r="BI252" i="3"/>
  <c r="BH252" i="3"/>
  <c r="BG252" i="3"/>
  <c r="BF252" i="3"/>
  <c r="T252" i="3"/>
  <c r="R252" i="3"/>
  <c r="P252" i="3"/>
  <c r="BI249" i="3"/>
  <c r="BH249" i="3"/>
  <c r="BG249" i="3"/>
  <c r="BF249" i="3"/>
  <c r="T249" i="3"/>
  <c r="R249" i="3"/>
  <c r="P249" i="3"/>
  <c r="BI243" i="3"/>
  <c r="BH243" i="3"/>
  <c r="BG243" i="3"/>
  <c r="BF243" i="3"/>
  <c r="T243" i="3"/>
  <c r="R243" i="3"/>
  <c r="P243" i="3"/>
  <c r="BI240" i="3"/>
  <c r="BH240" i="3"/>
  <c r="BG240" i="3"/>
  <c r="BF240" i="3"/>
  <c r="T240" i="3"/>
  <c r="R240" i="3"/>
  <c r="P240" i="3"/>
  <c r="BI238" i="3"/>
  <c r="BH238" i="3"/>
  <c r="BG238" i="3"/>
  <c r="BF238" i="3"/>
  <c r="T238" i="3"/>
  <c r="R238" i="3"/>
  <c r="P238" i="3"/>
  <c r="BI235" i="3"/>
  <c r="BH235" i="3"/>
  <c r="BG235" i="3"/>
  <c r="BF235" i="3"/>
  <c r="T235" i="3"/>
  <c r="R235" i="3"/>
  <c r="P235" i="3"/>
  <c r="BI233" i="3"/>
  <c r="BH233" i="3"/>
  <c r="BG233" i="3"/>
  <c r="BF233" i="3"/>
  <c r="T233" i="3"/>
  <c r="R233" i="3"/>
  <c r="P233" i="3"/>
  <c r="BI230" i="3"/>
  <c r="BH230" i="3"/>
  <c r="BG230" i="3"/>
  <c r="BF230" i="3"/>
  <c r="T230" i="3"/>
  <c r="R230" i="3"/>
  <c r="P230" i="3"/>
  <c r="BI228" i="3"/>
  <c r="BH228" i="3"/>
  <c r="BG228" i="3"/>
  <c r="BF228" i="3"/>
  <c r="T228" i="3"/>
  <c r="R228" i="3"/>
  <c r="P228" i="3"/>
  <c r="BI225" i="3"/>
  <c r="BH225" i="3"/>
  <c r="BG225" i="3"/>
  <c r="BF225" i="3"/>
  <c r="T225" i="3"/>
  <c r="R225" i="3"/>
  <c r="P225" i="3"/>
  <c r="BI224" i="3"/>
  <c r="BH224" i="3"/>
  <c r="BG224" i="3"/>
  <c r="BF224" i="3"/>
  <c r="T224" i="3"/>
  <c r="R224" i="3"/>
  <c r="P224" i="3"/>
  <c r="BI223" i="3"/>
  <c r="BH223" i="3"/>
  <c r="BG223" i="3"/>
  <c r="BF223" i="3"/>
  <c r="T223" i="3"/>
  <c r="R223" i="3"/>
  <c r="P223" i="3"/>
  <c r="BI221" i="3"/>
  <c r="BH221" i="3"/>
  <c r="BG221" i="3"/>
  <c r="BF221" i="3"/>
  <c r="T221" i="3"/>
  <c r="R221" i="3"/>
  <c r="P221" i="3"/>
  <c r="BI217" i="3"/>
  <c r="BH217" i="3"/>
  <c r="BG217" i="3"/>
  <c r="BF217" i="3"/>
  <c r="T217" i="3"/>
  <c r="R217" i="3"/>
  <c r="P217" i="3"/>
  <c r="BI215" i="3"/>
  <c r="BH215" i="3"/>
  <c r="BG215" i="3"/>
  <c r="BF215" i="3"/>
  <c r="T215" i="3"/>
  <c r="R215" i="3"/>
  <c r="P215" i="3"/>
  <c r="BI213" i="3"/>
  <c r="BH213" i="3"/>
  <c r="BG213" i="3"/>
  <c r="BF213" i="3"/>
  <c r="T213" i="3"/>
  <c r="R213" i="3"/>
  <c r="P213" i="3"/>
  <c r="BI211" i="3"/>
  <c r="BH211" i="3"/>
  <c r="BG211" i="3"/>
  <c r="BF211" i="3"/>
  <c r="T211" i="3"/>
  <c r="R211" i="3"/>
  <c r="P211" i="3"/>
  <c r="BI209" i="3"/>
  <c r="BH209" i="3"/>
  <c r="BG209" i="3"/>
  <c r="BF209" i="3"/>
  <c r="T209" i="3"/>
  <c r="R209" i="3"/>
  <c r="P209" i="3"/>
  <c r="BI206" i="3"/>
  <c r="BH206" i="3"/>
  <c r="BG206" i="3"/>
  <c r="BF206" i="3"/>
  <c r="T206" i="3"/>
  <c r="R206" i="3"/>
  <c r="P206" i="3"/>
  <c r="BI204" i="3"/>
  <c r="BH204" i="3"/>
  <c r="BG204" i="3"/>
  <c r="BF204" i="3"/>
  <c r="T204" i="3"/>
  <c r="R204" i="3"/>
  <c r="P204" i="3"/>
  <c r="BI202" i="3"/>
  <c r="BH202" i="3"/>
  <c r="BG202" i="3"/>
  <c r="BF202" i="3"/>
  <c r="T202" i="3"/>
  <c r="R202" i="3"/>
  <c r="P202" i="3"/>
  <c r="BI200" i="3"/>
  <c r="BH200" i="3"/>
  <c r="BG200" i="3"/>
  <c r="BF200" i="3"/>
  <c r="T200" i="3"/>
  <c r="R200" i="3"/>
  <c r="P200" i="3"/>
  <c r="BI197" i="3"/>
  <c r="BH197" i="3"/>
  <c r="BG197" i="3"/>
  <c r="BF197" i="3"/>
  <c r="T197" i="3"/>
  <c r="R197" i="3"/>
  <c r="P197" i="3"/>
  <c r="BI195" i="3"/>
  <c r="BH195" i="3"/>
  <c r="BG195" i="3"/>
  <c r="BF195" i="3"/>
  <c r="T195" i="3"/>
  <c r="R195" i="3"/>
  <c r="P195" i="3"/>
  <c r="BI192" i="3"/>
  <c r="BH192" i="3"/>
  <c r="BG192" i="3"/>
  <c r="BF192" i="3"/>
  <c r="T192" i="3"/>
  <c r="R192" i="3"/>
  <c r="P192" i="3"/>
  <c r="BI191" i="3"/>
  <c r="BH191" i="3"/>
  <c r="BG191" i="3"/>
  <c r="BF191" i="3"/>
  <c r="T191" i="3"/>
  <c r="R191" i="3"/>
  <c r="P191" i="3"/>
  <c r="BI190" i="3"/>
  <c r="BH190" i="3"/>
  <c r="BG190" i="3"/>
  <c r="BF190" i="3"/>
  <c r="T190" i="3"/>
  <c r="R190" i="3"/>
  <c r="P190" i="3"/>
  <c r="BI188" i="3"/>
  <c r="BH188" i="3"/>
  <c r="BG188" i="3"/>
  <c r="BF188" i="3"/>
  <c r="T188" i="3"/>
  <c r="R188" i="3"/>
  <c r="P188" i="3"/>
  <c r="BI183" i="3"/>
  <c r="BH183" i="3"/>
  <c r="BG183" i="3"/>
  <c r="BF183" i="3"/>
  <c r="T183" i="3"/>
  <c r="R183" i="3"/>
  <c r="P183" i="3"/>
  <c r="BI179" i="3"/>
  <c r="BH179" i="3"/>
  <c r="BG179" i="3"/>
  <c r="BF179" i="3"/>
  <c r="T179" i="3"/>
  <c r="R179" i="3"/>
  <c r="P179" i="3"/>
  <c r="BI177" i="3"/>
  <c r="BH177" i="3"/>
  <c r="BG177" i="3"/>
  <c r="BF177" i="3"/>
  <c r="T177" i="3"/>
  <c r="R177" i="3"/>
  <c r="P177" i="3"/>
  <c r="BI173" i="3"/>
  <c r="BH173" i="3"/>
  <c r="BG173" i="3"/>
  <c r="BF173" i="3"/>
  <c r="T173" i="3"/>
  <c r="R173" i="3"/>
  <c r="P173" i="3"/>
  <c r="BI171" i="3"/>
  <c r="BH171" i="3"/>
  <c r="BG171" i="3"/>
  <c r="BF171" i="3"/>
  <c r="T171" i="3"/>
  <c r="R171" i="3"/>
  <c r="P171" i="3"/>
  <c r="BI168" i="3"/>
  <c r="BH168" i="3"/>
  <c r="BG168" i="3"/>
  <c r="BF168" i="3"/>
  <c r="T168" i="3"/>
  <c r="R168" i="3"/>
  <c r="P168" i="3"/>
  <c r="BI166" i="3"/>
  <c r="BH166" i="3"/>
  <c r="BG166" i="3"/>
  <c r="BF166" i="3"/>
  <c r="T166" i="3"/>
  <c r="R166" i="3"/>
  <c r="P166" i="3"/>
  <c r="BI164" i="3"/>
  <c r="BH164" i="3"/>
  <c r="BG164" i="3"/>
  <c r="BF164" i="3"/>
  <c r="T164" i="3"/>
  <c r="R164" i="3"/>
  <c r="P164" i="3"/>
  <c r="BI162" i="3"/>
  <c r="BH162" i="3"/>
  <c r="BG162" i="3"/>
  <c r="BF162" i="3"/>
  <c r="T162" i="3"/>
  <c r="R162" i="3"/>
  <c r="P162" i="3"/>
  <c r="BI159" i="3"/>
  <c r="BH159" i="3"/>
  <c r="BG159" i="3"/>
  <c r="BF159" i="3"/>
  <c r="T159" i="3"/>
  <c r="R159" i="3"/>
  <c r="P159" i="3"/>
  <c r="BI157" i="3"/>
  <c r="BH157" i="3"/>
  <c r="BG157" i="3"/>
  <c r="BF157" i="3"/>
  <c r="T157" i="3"/>
  <c r="R157" i="3"/>
  <c r="P157" i="3"/>
  <c r="BI155" i="3"/>
  <c r="BH155" i="3"/>
  <c r="BG155" i="3"/>
  <c r="BF155" i="3"/>
  <c r="T155" i="3"/>
  <c r="R155" i="3"/>
  <c r="P155" i="3"/>
  <c r="BI153" i="3"/>
  <c r="BH153" i="3"/>
  <c r="BG153" i="3"/>
  <c r="BF153" i="3"/>
  <c r="T153" i="3"/>
  <c r="R153" i="3"/>
  <c r="P153" i="3"/>
  <c r="BI149" i="3"/>
  <c r="BH149" i="3"/>
  <c r="BG149" i="3"/>
  <c r="BF149" i="3"/>
  <c r="T149" i="3"/>
  <c r="R149" i="3"/>
  <c r="P149" i="3"/>
  <c r="BI147" i="3"/>
  <c r="BH147" i="3"/>
  <c r="BG147" i="3"/>
  <c r="BF147" i="3"/>
  <c r="T147" i="3"/>
  <c r="R147" i="3"/>
  <c r="P147" i="3"/>
  <c r="BI140" i="3"/>
  <c r="BH140" i="3"/>
  <c r="BG140" i="3"/>
  <c r="BF140" i="3"/>
  <c r="T140" i="3"/>
  <c r="R140" i="3"/>
  <c r="P140" i="3"/>
  <c r="BI138" i="3"/>
  <c r="BH138" i="3"/>
  <c r="BG138" i="3"/>
  <c r="BF138" i="3"/>
  <c r="T138" i="3"/>
  <c r="R138" i="3"/>
  <c r="P138" i="3"/>
  <c r="BI136" i="3"/>
  <c r="BH136" i="3"/>
  <c r="BG136" i="3"/>
  <c r="BF136" i="3"/>
  <c r="T136" i="3"/>
  <c r="R136" i="3"/>
  <c r="P136" i="3"/>
  <c r="J130" i="3"/>
  <c r="J129" i="3"/>
  <c r="F129" i="3"/>
  <c r="F127" i="3"/>
  <c r="E125" i="3"/>
  <c r="J92" i="3"/>
  <c r="J91" i="3"/>
  <c r="F91" i="3"/>
  <c r="F89" i="3"/>
  <c r="E87" i="3"/>
  <c r="J18" i="3"/>
  <c r="E18" i="3"/>
  <c r="F130" i="3"/>
  <c r="J17" i="3"/>
  <c r="J12" i="3"/>
  <c r="J127" i="3"/>
  <c r="E7" i="3"/>
  <c r="E123" i="3" s="1"/>
  <c r="AY95" i="1"/>
  <c r="J37" i="2"/>
  <c r="J36" i="2"/>
  <c r="J35" i="2"/>
  <c r="AX95" i="1"/>
  <c r="BI208" i="2"/>
  <c r="BH208" i="2"/>
  <c r="BG208" i="2"/>
  <c r="BF208" i="2"/>
  <c r="T208" i="2"/>
  <c r="T207" i="2" s="1"/>
  <c r="R208" i="2"/>
  <c r="R207" i="2" s="1"/>
  <c r="P208" i="2"/>
  <c r="P207" i="2" s="1"/>
  <c r="BI206" i="2"/>
  <c r="BH206" i="2"/>
  <c r="BG206" i="2"/>
  <c r="BF206" i="2"/>
  <c r="T206" i="2"/>
  <c r="T205" i="2"/>
  <c r="R206" i="2"/>
  <c r="R205" i="2"/>
  <c r="P206" i="2"/>
  <c r="P205" i="2" s="1"/>
  <c r="BI204" i="2"/>
  <c r="BH204" i="2"/>
  <c r="BG204" i="2"/>
  <c r="BF204" i="2"/>
  <c r="T204" i="2"/>
  <c r="T203" i="2" s="1"/>
  <c r="R204" i="2"/>
  <c r="R203" i="2"/>
  <c r="P204" i="2"/>
  <c r="P203" i="2"/>
  <c r="BI202" i="2"/>
  <c r="BH202" i="2"/>
  <c r="BG202" i="2"/>
  <c r="BF202" i="2"/>
  <c r="T202" i="2"/>
  <c r="T201" i="2"/>
  <c r="R202" i="2"/>
  <c r="R201" i="2" s="1"/>
  <c r="P202" i="2"/>
  <c r="P201" i="2"/>
  <c r="BI198" i="2"/>
  <c r="BH198" i="2"/>
  <c r="BG198" i="2"/>
  <c r="BF198" i="2"/>
  <c r="T198" i="2"/>
  <c r="R198" i="2"/>
  <c r="P198" i="2"/>
  <c r="BI196" i="2"/>
  <c r="BH196" i="2"/>
  <c r="BG196" i="2"/>
  <c r="BF196" i="2"/>
  <c r="T196" i="2"/>
  <c r="R196" i="2"/>
  <c r="P196" i="2"/>
  <c r="BI194" i="2"/>
  <c r="BH194" i="2"/>
  <c r="BG194" i="2"/>
  <c r="BF194" i="2"/>
  <c r="T194" i="2"/>
  <c r="R194" i="2"/>
  <c r="P194" i="2"/>
  <c r="BI193" i="2"/>
  <c r="BH193" i="2"/>
  <c r="BG193" i="2"/>
  <c r="BF193" i="2"/>
  <c r="T193" i="2"/>
  <c r="R193" i="2"/>
  <c r="P193" i="2"/>
  <c r="BI191" i="2"/>
  <c r="BH191" i="2"/>
  <c r="BG191" i="2"/>
  <c r="BF191" i="2"/>
  <c r="T191" i="2"/>
  <c r="R191" i="2"/>
  <c r="P191" i="2"/>
  <c r="BI189" i="2"/>
  <c r="BH189" i="2"/>
  <c r="BG189" i="2"/>
  <c r="BF189" i="2"/>
  <c r="T189" i="2"/>
  <c r="R189" i="2"/>
  <c r="P189" i="2"/>
  <c r="BI187" i="2"/>
  <c r="BH187" i="2"/>
  <c r="BG187" i="2"/>
  <c r="BF187" i="2"/>
  <c r="T187" i="2"/>
  <c r="R187" i="2"/>
  <c r="P187" i="2"/>
  <c r="BI184" i="2"/>
  <c r="BH184" i="2"/>
  <c r="BG184" i="2"/>
  <c r="BF184" i="2"/>
  <c r="T184" i="2"/>
  <c r="R184" i="2"/>
  <c r="P184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8" i="2"/>
  <c r="BH178" i="2"/>
  <c r="BG178" i="2"/>
  <c r="BF178" i="2"/>
  <c r="T178" i="2"/>
  <c r="R178" i="2"/>
  <c r="P178" i="2"/>
  <c r="BI176" i="2"/>
  <c r="BH176" i="2"/>
  <c r="BG176" i="2"/>
  <c r="BF176" i="2"/>
  <c r="T176" i="2"/>
  <c r="R176" i="2"/>
  <c r="P176" i="2"/>
  <c r="BI174" i="2"/>
  <c r="BH174" i="2"/>
  <c r="BG174" i="2"/>
  <c r="BF174" i="2"/>
  <c r="T174" i="2"/>
  <c r="R174" i="2"/>
  <c r="P174" i="2"/>
  <c r="BI172" i="2"/>
  <c r="BH172" i="2"/>
  <c r="BG172" i="2"/>
  <c r="BF172" i="2"/>
  <c r="T172" i="2"/>
  <c r="R172" i="2"/>
  <c r="P172" i="2"/>
  <c r="BI170" i="2"/>
  <c r="BH170" i="2"/>
  <c r="BG170" i="2"/>
  <c r="BF170" i="2"/>
  <c r="T170" i="2"/>
  <c r="R170" i="2"/>
  <c r="P170" i="2"/>
  <c r="BI168" i="2"/>
  <c r="BH168" i="2"/>
  <c r="BG168" i="2"/>
  <c r="BF168" i="2"/>
  <c r="T168" i="2"/>
  <c r="R168" i="2"/>
  <c r="P168" i="2"/>
  <c r="BI165" i="2"/>
  <c r="BH165" i="2"/>
  <c r="BG165" i="2"/>
  <c r="BF165" i="2"/>
  <c r="T165" i="2"/>
  <c r="R165" i="2"/>
  <c r="P165" i="2"/>
  <c r="BI163" i="2"/>
  <c r="BH163" i="2"/>
  <c r="BG163" i="2"/>
  <c r="BF163" i="2"/>
  <c r="T163" i="2"/>
  <c r="R163" i="2"/>
  <c r="P163" i="2"/>
  <c r="BI161" i="2"/>
  <c r="BH161" i="2"/>
  <c r="BG161" i="2"/>
  <c r="BF161" i="2"/>
  <c r="T161" i="2"/>
  <c r="R161" i="2"/>
  <c r="P161" i="2"/>
  <c r="BI159" i="2"/>
  <c r="BH159" i="2"/>
  <c r="BG159" i="2"/>
  <c r="BF159" i="2"/>
  <c r="T159" i="2"/>
  <c r="R159" i="2"/>
  <c r="P159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3" i="2"/>
  <c r="BH153" i="2"/>
  <c r="BG153" i="2"/>
  <c r="BF153" i="2"/>
  <c r="T153" i="2"/>
  <c r="R153" i="2"/>
  <c r="P153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R147" i="2"/>
  <c r="P147" i="2"/>
  <c r="BI143" i="2"/>
  <c r="BH143" i="2"/>
  <c r="BG143" i="2"/>
  <c r="BF143" i="2"/>
  <c r="T143" i="2"/>
  <c r="R143" i="2"/>
  <c r="P143" i="2"/>
  <c r="BI141" i="2"/>
  <c r="BH141" i="2"/>
  <c r="BG141" i="2"/>
  <c r="BF141" i="2"/>
  <c r="T141" i="2"/>
  <c r="R141" i="2"/>
  <c r="P141" i="2"/>
  <c r="BI139" i="2"/>
  <c r="BH139" i="2"/>
  <c r="BG139" i="2"/>
  <c r="BF139" i="2"/>
  <c r="T139" i="2"/>
  <c r="R139" i="2"/>
  <c r="P139" i="2"/>
  <c r="BI135" i="2"/>
  <c r="BH135" i="2"/>
  <c r="BG135" i="2"/>
  <c r="BF135" i="2"/>
  <c r="T135" i="2"/>
  <c r="R135" i="2"/>
  <c r="P135" i="2"/>
  <c r="BI130" i="2"/>
  <c r="BH130" i="2"/>
  <c r="BG130" i="2"/>
  <c r="BF130" i="2"/>
  <c r="T130" i="2"/>
  <c r="R130" i="2"/>
  <c r="P130" i="2"/>
  <c r="BI128" i="2"/>
  <c r="BH128" i="2"/>
  <c r="BG128" i="2"/>
  <c r="BF128" i="2"/>
  <c r="T128" i="2"/>
  <c r="R128" i="2"/>
  <c r="P128" i="2"/>
  <c r="J122" i="2"/>
  <c r="J121" i="2"/>
  <c r="F121" i="2"/>
  <c r="F119" i="2"/>
  <c r="E117" i="2"/>
  <c r="J92" i="2"/>
  <c r="J91" i="2"/>
  <c r="F91" i="2"/>
  <c r="F89" i="2"/>
  <c r="E87" i="2"/>
  <c r="J18" i="2"/>
  <c r="E18" i="2"/>
  <c r="F92" i="2" s="1"/>
  <c r="J17" i="2"/>
  <c r="J12" i="2"/>
  <c r="J119" i="2" s="1"/>
  <c r="E7" i="2"/>
  <c r="E85" i="2"/>
  <c r="L90" i="1"/>
  <c r="AM90" i="1"/>
  <c r="AM89" i="1"/>
  <c r="L89" i="1"/>
  <c r="AM87" i="1"/>
  <c r="L87" i="1"/>
  <c r="L85" i="1"/>
  <c r="L84" i="1"/>
  <c r="J147" i="2"/>
  <c r="J204" i="2"/>
  <c r="BK184" i="2"/>
  <c r="BK178" i="2"/>
  <c r="J174" i="2"/>
  <c r="J181" i="2"/>
  <c r="J130" i="2"/>
  <c r="J252" i="3"/>
  <c r="J228" i="3"/>
  <c r="BK183" i="3"/>
  <c r="J157" i="3"/>
  <c r="BK297" i="4"/>
  <c r="J150" i="4"/>
  <c r="BK187" i="4"/>
  <c r="J185" i="5"/>
  <c r="J149" i="5"/>
  <c r="BK169" i="6"/>
  <c r="BK198" i="2"/>
  <c r="BK221" i="3"/>
  <c r="BK296" i="4"/>
  <c r="BK300" i="4"/>
  <c r="BK295" i="4"/>
  <c r="BK162" i="4"/>
  <c r="BK276" i="4"/>
  <c r="J227" i="4"/>
  <c r="J144" i="4"/>
  <c r="BK164" i="4"/>
  <c r="J230" i="4"/>
  <c r="J207" i="4"/>
  <c r="J196" i="4"/>
  <c r="J158" i="4"/>
  <c r="J185" i="4"/>
  <c r="BK158" i="4"/>
  <c r="BK183" i="5"/>
  <c r="BK146" i="5"/>
  <c r="J163" i="5"/>
  <c r="J135" i="5"/>
  <c r="J167" i="6"/>
  <c r="BK176" i="6"/>
  <c r="BK167" i="6"/>
  <c r="BK157" i="6"/>
  <c r="J157" i="6"/>
  <c r="J132" i="7"/>
  <c r="J254" i="3"/>
  <c r="BK286" i="3"/>
  <c r="BK265" i="3"/>
  <c r="J239" i="4"/>
  <c r="BK160" i="4"/>
  <c r="BK185" i="4"/>
  <c r="BK242" i="4"/>
  <c r="J204" i="4"/>
  <c r="J211" i="4"/>
  <c r="J193" i="4"/>
  <c r="J218" i="4"/>
  <c r="BK211" i="4"/>
  <c r="BK177" i="4"/>
  <c r="J200" i="4"/>
  <c r="J184" i="5"/>
  <c r="J188" i="5"/>
  <c r="BK190" i="5"/>
  <c r="BK180" i="5"/>
  <c r="BK140" i="5"/>
  <c r="J172" i="6"/>
  <c r="J288" i="3"/>
  <c r="BK276" i="3"/>
  <c r="J282" i="3"/>
  <c r="BK136" i="3"/>
  <c r="BK306" i="4"/>
  <c r="BK209" i="4"/>
  <c r="J173" i="5"/>
  <c r="J157" i="5"/>
  <c r="J176" i="5"/>
  <c r="BK188" i="5"/>
  <c r="J155" i="5"/>
  <c r="BK133" i="5"/>
  <c r="BK144" i="5"/>
  <c r="BK174" i="6"/>
  <c r="J143" i="6"/>
  <c r="J174" i="6"/>
  <c r="J169" i="6"/>
  <c r="BK139" i="6"/>
  <c r="J136" i="6"/>
  <c r="BK128" i="7"/>
  <c r="J172" i="2"/>
  <c r="J141" i="2"/>
  <c r="J149" i="2"/>
  <c r="BK183" i="2"/>
  <c r="BK249" i="3"/>
  <c r="BK228" i="3"/>
  <c r="J168" i="3"/>
  <c r="BK230" i="3"/>
  <c r="BK171" i="3"/>
  <c r="BK179" i="3"/>
  <c r="J171" i="3"/>
  <c r="J192" i="3"/>
  <c r="BK153" i="3"/>
  <c r="J304" i="4"/>
  <c r="J293" i="4"/>
  <c r="BK268" i="4"/>
  <c r="J177" i="4"/>
  <c r="BK281" i="4"/>
  <c r="J164" i="4"/>
  <c r="BK210" i="4"/>
  <c r="BK170" i="4"/>
  <c r="BK237" i="4"/>
  <c r="BK193" i="4"/>
  <c r="J135" i="4"/>
  <c r="J184" i="4"/>
  <c r="BK184" i="4"/>
  <c r="BK173" i="5"/>
  <c r="BK185" i="5"/>
  <c r="BK157" i="5"/>
  <c r="J133" i="5"/>
  <c r="J138" i="5"/>
  <c r="J141" i="6"/>
  <c r="BK141" i="6"/>
  <c r="BK161" i="6"/>
  <c r="J153" i="6"/>
  <c r="BK132" i="7"/>
  <c r="J196" i="2"/>
  <c r="BK282" i="3"/>
  <c r="BK209" i="3"/>
  <c r="J266" i="3"/>
  <c r="J306" i="4"/>
  <c r="J276" i="4"/>
  <c r="J192" i="5"/>
  <c r="J165" i="5"/>
  <c r="J161" i="5"/>
  <c r="BK191" i="2"/>
  <c r="J280" i="3"/>
  <c r="BK191" i="3"/>
  <c r="J200" i="3"/>
  <c r="BK164" i="3"/>
  <c r="BK157" i="3"/>
  <c r="J179" i="3"/>
  <c r="J240" i="3"/>
  <c r="J238" i="3"/>
  <c r="J191" i="3"/>
  <c r="BK149" i="3"/>
  <c r="J268" i="4"/>
  <c r="J191" i="4"/>
  <c r="J245" i="4"/>
  <c r="J242" i="4"/>
  <c r="J283" i="4"/>
  <c r="J275" i="4"/>
  <c r="BK222" i="4"/>
  <c r="J233" i="4"/>
  <c r="J154" i="4"/>
  <c r="J212" i="4"/>
  <c r="J216" i="4"/>
  <c r="BK192" i="5"/>
  <c r="J167" i="5"/>
  <c r="J146" i="5"/>
  <c r="BK154" i="5"/>
  <c r="BK164" i="6"/>
  <c r="BK168" i="6"/>
  <c r="J131" i="6"/>
  <c r="BK172" i="6"/>
  <c r="J130" i="7"/>
  <c r="J176" i="2"/>
  <c r="BK196" i="2"/>
  <c r="J292" i="3"/>
  <c r="BK281" i="3"/>
  <c r="J290" i="3"/>
  <c r="BK233" i="3"/>
  <c r="J223" i="3"/>
  <c r="BK238" i="3"/>
  <c r="J206" i="3"/>
  <c r="J177" i="3"/>
  <c r="J190" i="3"/>
  <c r="BK188" i="3"/>
  <c r="BK137" i="4"/>
  <c r="BK181" i="4"/>
  <c r="J222" i="4"/>
  <c r="BK230" i="4"/>
  <c r="BK174" i="4"/>
  <c r="BK131" i="6"/>
  <c r="BK159" i="6"/>
  <c r="BK159" i="2"/>
  <c r="J135" i="2"/>
  <c r="J204" i="3"/>
  <c r="BK243" i="3"/>
  <c r="BK155" i="3"/>
  <c r="J233" i="3"/>
  <c r="J188" i="3"/>
  <c r="J166" i="3"/>
  <c r="J300" i="4"/>
  <c r="BK283" i="4"/>
  <c r="J181" i="4"/>
  <c r="BK270" i="4"/>
  <c r="J213" i="4"/>
  <c r="J183" i="5"/>
  <c r="J206" i="2"/>
  <c r="BK135" i="2"/>
  <c r="J179" i="2"/>
  <c r="J165" i="2"/>
  <c r="J281" i="3"/>
  <c r="J270" i="3"/>
  <c r="J249" i="3"/>
  <c r="BK240" i="3"/>
  <c r="J297" i="4"/>
  <c r="J277" i="4"/>
  <c r="BK150" i="4"/>
  <c r="J170" i="4"/>
  <c r="BK152" i="4"/>
  <c r="BK135" i="5"/>
  <c r="J183" i="2"/>
  <c r="J153" i="2"/>
  <c r="J161" i="2"/>
  <c r="J256" i="3"/>
  <c r="BK213" i="3"/>
  <c r="BK275" i="3"/>
  <c r="J243" i="3"/>
  <c r="BK162" i="3"/>
  <c r="J197" i="3"/>
  <c r="J194" i="2"/>
  <c r="BK176" i="2"/>
  <c r="J182" i="2"/>
  <c r="J202" i="2"/>
  <c r="BK163" i="2"/>
  <c r="J187" i="2"/>
  <c r="BK143" i="2"/>
  <c r="BK280" i="3"/>
  <c r="J294" i="4"/>
  <c r="BK279" i="4"/>
  <c r="J237" i="4"/>
  <c r="BK277" i="4"/>
  <c r="BK245" i="4"/>
  <c r="J261" i="4"/>
  <c r="J215" i="4"/>
  <c r="J160" i="4"/>
  <c r="J194" i="4"/>
  <c r="J156" i="4"/>
  <c r="BK191" i="4"/>
  <c r="BK207" i="4"/>
  <c r="BK167" i="5"/>
  <c r="BK161" i="5"/>
  <c r="BK149" i="5"/>
  <c r="J263" i="3"/>
  <c r="BK215" i="3"/>
  <c r="J215" i="3"/>
  <c r="J155" i="3"/>
  <c r="J221" i="3"/>
  <c r="BK190" i="3"/>
  <c r="BK275" i="4"/>
  <c r="J270" i="4"/>
  <c r="BK239" i="4"/>
  <c r="BK194" i="4"/>
  <c r="J140" i="5"/>
  <c r="BK147" i="6"/>
  <c r="J155" i="6"/>
  <c r="BK204" i="2"/>
  <c r="BK206" i="2"/>
  <c r="BK189" i="2"/>
  <c r="BK194" i="2"/>
  <c r="BK180" i="2"/>
  <c r="BK170" i="2"/>
  <c r="J159" i="2"/>
  <c r="J157" i="2"/>
  <c r="BK208" i="2"/>
  <c r="BK225" i="3"/>
  <c r="BK256" i="3"/>
  <c r="BK288" i="3"/>
  <c r="J302" i="4"/>
  <c r="BK144" i="4"/>
  <c r="BK272" i="4"/>
  <c r="J158" i="5"/>
  <c r="J194" i="5"/>
  <c r="J160" i="5"/>
  <c r="BK155" i="5"/>
  <c r="BK178" i="6"/>
  <c r="J178" i="6"/>
  <c r="J159" i="6"/>
  <c r="J147" i="6"/>
  <c r="BK130" i="7"/>
  <c r="J184" i="2"/>
  <c r="BK130" i="2"/>
  <c r="J128" i="2"/>
  <c r="J283" i="3"/>
  <c r="BK252" i="3"/>
  <c r="BK283" i="3"/>
  <c r="BK159" i="3"/>
  <c r="J230" i="3"/>
  <c r="BK197" i="3"/>
  <c r="J149" i="3"/>
  <c r="BK235" i="3"/>
  <c r="BK304" i="4"/>
  <c r="BK293" i="4"/>
  <c r="BK302" i="4"/>
  <c r="J248" i="4"/>
  <c r="BK227" i="4"/>
  <c r="BK224" i="4"/>
  <c r="J137" i="4"/>
  <c r="BK163" i="5"/>
  <c r="BK142" i="5"/>
  <c r="BK155" i="6"/>
  <c r="BK136" i="6"/>
  <c r="J128" i="7"/>
  <c r="J198" i="2"/>
  <c r="BK139" i="2"/>
  <c r="BK270" i="3"/>
  <c r="BK279" i="3"/>
  <c r="BK224" i="3"/>
  <c r="BK272" i="3"/>
  <c r="BK266" i="3"/>
  <c r="BK202" i="3"/>
  <c r="J164" i="3"/>
  <c r="BK217" i="3"/>
  <c r="J147" i="3"/>
  <c r="BK204" i="3"/>
  <c r="BK200" i="3"/>
  <c r="BK173" i="3"/>
  <c r="J211" i="3"/>
  <c r="J136" i="3"/>
  <c r="BK140" i="3"/>
  <c r="BK200" i="4"/>
  <c r="BK213" i="4"/>
  <c r="J162" i="4"/>
  <c r="BK215" i="4"/>
  <c r="BK165" i="5"/>
  <c r="J180" i="5"/>
  <c r="BK171" i="5"/>
  <c r="J154" i="5"/>
  <c r="BK138" i="5"/>
  <c r="J176" i="6"/>
  <c r="J139" i="6"/>
  <c r="J208" i="2"/>
  <c r="AS94" i="1"/>
  <c r="BK165" i="2"/>
  <c r="J189" i="2"/>
  <c r="BK179" i="2"/>
  <c r="BK174" i="2"/>
  <c r="J170" i="2"/>
  <c r="J163" i="2"/>
  <c r="BK292" i="3"/>
  <c r="J213" i="3"/>
  <c r="BK260" i="3"/>
  <c r="J260" i="3"/>
  <c r="J279" i="3"/>
  <c r="J275" i="3"/>
  <c r="BK254" i="3"/>
  <c r="J224" i="3"/>
  <c r="J265" i="3"/>
  <c r="J225" i="3"/>
  <c r="J153" i="3"/>
  <c r="J138" i="3"/>
  <c r="BK166" i="3"/>
  <c r="BK195" i="3"/>
  <c r="J162" i="3"/>
  <c r="J202" i="3"/>
  <c r="J173" i="3"/>
  <c r="J183" i="4"/>
  <c r="J281" i="4"/>
  <c r="J295" i="4"/>
  <c r="BK212" i="4"/>
  <c r="BK160" i="5"/>
  <c r="BK158" i="5"/>
  <c r="BK176" i="5"/>
  <c r="J171" i="5"/>
  <c r="J144" i="5"/>
  <c r="BK128" i="2"/>
  <c r="BK193" i="2"/>
  <c r="BK161" i="2"/>
  <c r="BK182" i="2"/>
  <c r="J276" i="3"/>
  <c r="J195" i="3"/>
  <c r="J183" i="3"/>
  <c r="BK147" i="3"/>
  <c r="J296" i="4"/>
  <c r="J174" i="4"/>
  <c r="BK248" i="4"/>
  <c r="BK284" i="4"/>
  <c r="BK254" i="4"/>
  <c r="BK183" i="4"/>
  <c r="BK204" i="4"/>
  <c r="BK135" i="4"/>
  <c r="J210" i="4"/>
  <c r="BK194" i="5"/>
  <c r="J168" i="6"/>
  <c r="J164" i="6"/>
  <c r="BK151" i="2"/>
  <c r="J191" i="2"/>
  <c r="J143" i="2"/>
  <c r="BK168" i="2"/>
  <c r="J193" i="2"/>
  <c r="BK181" i="2"/>
  <c r="J168" i="2"/>
  <c r="BK155" i="2"/>
  <c r="BK290" i="3"/>
  <c r="J217" i="3"/>
  <c r="BK263" i="3"/>
  <c r="J235" i="3"/>
  <c r="J159" i="3"/>
  <c r="BK278" i="3"/>
  <c r="BK211" i="3"/>
  <c r="J272" i="3"/>
  <c r="BK177" i="3"/>
  <c r="BK206" i="3"/>
  <c r="BK192" i="3"/>
  <c r="BK261" i="4"/>
  <c r="BK196" i="4"/>
  <c r="BK189" i="4"/>
  <c r="BK218" i="4"/>
  <c r="BK233" i="4"/>
  <c r="J187" i="4"/>
  <c r="J190" i="5"/>
  <c r="J142" i="5"/>
  <c r="BK149" i="2"/>
  <c r="J139" i="2"/>
  <c r="BK202" i="2"/>
  <c r="J180" i="2"/>
  <c r="J178" i="2"/>
  <c r="BK157" i="2"/>
  <c r="BK141" i="2"/>
  <c r="BK153" i="2"/>
  <c r="BK223" i="3"/>
  <c r="J209" i="3"/>
  <c r="BK138" i="3"/>
  <c r="J140" i="3"/>
  <c r="BK294" i="4"/>
  <c r="J291" i="4"/>
  <c r="J254" i="4"/>
  <c r="BK291" i="4"/>
  <c r="BK274" i="4"/>
  <c r="BK184" i="5"/>
  <c r="BK153" i="6"/>
  <c r="J161" i="6"/>
  <c r="BK143" i="6"/>
  <c r="BK147" i="2"/>
  <c r="J151" i="2"/>
  <c r="BK187" i="2"/>
  <c r="BK172" i="2"/>
  <c r="J155" i="2"/>
  <c r="J286" i="3"/>
  <c r="J278" i="3"/>
  <c r="BK168" i="3"/>
  <c r="J284" i="4"/>
  <c r="BK156" i="4"/>
  <c r="BK216" i="4"/>
  <c r="J189" i="4"/>
  <c r="J272" i="4"/>
  <c r="J279" i="4"/>
  <c r="J274" i="4"/>
  <c r="J228" i="4"/>
  <c r="BK154" i="4"/>
  <c r="BK228" i="4"/>
  <c r="J224" i="4"/>
  <c r="J152" i="4"/>
  <c r="J209" i="4"/>
  <c r="P126" i="7" l="1"/>
  <c r="P122" i="7" s="1"/>
  <c r="AU100" i="1" s="1"/>
  <c r="R170" i="6"/>
  <c r="P170" i="6"/>
  <c r="T170" i="6"/>
  <c r="R186" i="5"/>
  <c r="R200" i="2"/>
  <c r="F34" i="2"/>
  <c r="F35" i="2"/>
  <c r="F36" i="2"/>
  <c r="F37" i="2"/>
  <c r="G52" i="8"/>
  <c r="G58" i="8" s="1"/>
  <c r="H33" i="8"/>
  <c r="H55" i="8" s="1"/>
  <c r="R284" i="3"/>
  <c r="P284" i="3"/>
  <c r="P186" i="5"/>
  <c r="T186" i="5"/>
  <c r="R122" i="7"/>
  <c r="P200" i="2"/>
  <c r="T298" i="4"/>
  <c r="T284" i="3"/>
  <c r="J34" i="2"/>
  <c r="T200" i="2"/>
  <c r="BK221" i="4"/>
  <c r="J221" i="4"/>
  <c r="J101" i="4"/>
  <c r="R170" i="3"/>
  <c r="T221" i="4"/>
  <c r="T194" i="3"/>
  <c r="R227" i="3"/>
  <c r="T274" i="3"/>
  <c r="T127" i="2"/>
  <c r="R262" i="3"/>
  <c r="R247" i="4"/>
  <c r="BK167" i="2"/>
  <c r="J167" i="2"/>
  <c r="J99" i="2"/>
  <c r="P247" i="4"/>
  <c r="P127" i="2"/>
  <c r="P220" i="3"/>
  <c r="P134" i="3" s="1"/>
  <c r="BK262" i="3"/>
  <c r="T247" i="4"/>
  <c r="BK186" i="2"/>
  <c r="J186" i="2" s="1"/>
  <c r="J100" i="2" s="1"/>
  <c r="BK135" i="3"/>
  <c r="J135" i="3" s="1"/>
  <c r="J98" i="3" s="1"/>
  <c r="BK220" i="3"/>
  <c r="J220" i="3"/>
  <c r="J101" i="3"/>
  <c r="R186" i="2"/>
  <c r="T170" i="3"/>
  <c r="BK227" i="3"/>
  <c r="J227" i="3"/>
  <c r="J102" i="3"/>
  <c r="BK274" i="3"/>
  <c r="J274" i="3"/>
  <c r="J108" i="3" s="1"/>
  <c r="R134" i="4"/>
  <c r="P226" i="4"/>
  <c r="BK247" i="4"/>
  <c r="J247" i="4" s="1"/>
  <c r="J105" i="4" s="1"/>
  <c r="P186" i="2"/>
  <c r="P194" i="3"/>
  <c r="T134" i="4"/>
  <c r="BK292" i="4"/>
  <c r="J292" i="4"/>
  <c r="J107" i="4"/>
  <c r="T135" i="3"/>
  <c r="P227" i="3"/>
  <c r="T280" i="4"/>
  <c r="P232" i="3"/>
  <c r="P262" i="3"/>
  <c r="T169" i="4"/>
  <c r="R280" i="4"/>
  <c r="P221" i="4"/>
  <c r="BK170" i="3"/>
  <c r="J170" i="3" s="1"/>
  <c r="J99" i="3" s="1"/>
  <c r="P170" i="3"/>
  <c r="R274" i="3"/>
  <c r="R167" i="2"/>
  <c r="BK194" i="3"/>
  <c r="J194" i="3"/>
  <c r="J100" i="3"/>
  <c r="T206" i="4"/>
  <c r="R292" i="4"/>
  <c r="BK280" i="4"/>
  <c r="J280" i="4"/>
  <c r="J106" i="4"/>
  <c r="BK132" i="5"/>
  <c r="J132" i="5" s="1"/>
  <c r="J98" i="5" s="1"/>
  <c r="BK134" i="4"/>
  <c r="BK170" i="5"/>
  <c r="J170" i="5"/>
  <c r="J102" i="5"/>
  <c r="BK127" i="2"/>
  <c r="J127" i="2" s="1"/>
  <c r="J98" i="2" s="1"/>
  <c r="T220" i="3"/>
  <c r="R169" i="4"/>
  <c r="P134" i="4"/>
  <c r="P133" i="4" s="1"/>
  <c r="BK226" i="4"/>
  <c r="J226" i="4" s="1"/>
  <c r="J102" i="4" s="1"/>
  <c r="P292" i="4"/>
  <c r="T164" i="5"/>
  <c r="BK182" i="5"/>
  <c r="J182" i="5" s="1"/>
  <c r="J105" i="5" s="1"/>
  <c r="T186" i="2"/>
  <c r="R232" i="3"/>
  <c r="BK206" i="4"/>
  <c r="J206" i="4"/>
  <c r="J100" i="4"/>
  <c r="P280" i="4"/>
  <c r="R127" i="2"/>
  <c r="R126" i="2"/>
  <c r="R125" i="2" s="1"/>
  <c r="T232" i="3"/>
  <c r="BK169" i="4"/>
  <c r="J169" i="4" s="1"/>
  <c r="J99" i="4" s="1"/>
  <c r="T226" i="4"/>
  <c r="T292" i="4"/>
  <c r="R132" i="5"/>
  <c r="BK153" i="5"/>
  <c r="J153" i="5"/>
  <c r="J100" i="5"/>
  <c r="R164" i="5"/>
  <c r="T182" i="5"/>
  <c r="T181" i="5"/>
  <c r="P167" i="2"/>
  <c r="R135" i="3"/>
  <c r="T132" i="5"/>
  <c r="T131" i="5" s="1"/>
  <c r="T130" i="5" s="1"/>
  <c r="P153" i="5"/>
  <c r="BK164" i="5"/>
  <c r="J164" i="5" s="1"/>
  <c r="J101" i="5" s="1"/>
  <c r="T170" i="5"/>
  <c r="BK130" i="6"/>
  <c r="J130" i="6"/>
  <c r="J98" i="6"/>
  <c r="R152" i="6"/>
  <c r="T166" i="6"/>
  <c r="T165" i="6"/>
  <c r="P182" i="5"/>
  <c r="P181" i="5"/>
  <c r="T130" i="6"/>
  <c r="BK152" i="6"/>
  <c r="J152" i="6"/>
  <c r="J100" i="6"/>
  <c r="BK166" i="6"/>
  <c r="J166" i="6" s="1"/>
  <c r="J103" i="6" s="1"/>
  <c r="BK165" i="6"/>
  <c r="J165" i="6" s="1"/>
  <c r="J102" i="6" s="1"/>
  <c r="T167" i="2"/>
  <c r="R194" i="3"/>
  <c r="T227" i="3"/>
  <c r="P206" i="4"/>
  <c r="BK232" i="3"/>
  <c r="J232" i="3"/>
  <c r="J103" i="3" s="1"/>
  <c r="T262" i="3"/>
  <c r="T261" i="3"/>
  <c r="R206" i="4"/>
  <c r="R226" i="4"/>
  <c r="P132" i="5"/>
  <c r="P131" i="5"/>
  <c r="R153" i="5"/>
  <c r="P164" i="5"/>
  <c r="R170" i="5"/>
  <c r="R130" i="6"/>
  <c r="T152" i="6"/>
  <c r="P166" i="6"/>
  <c r="P165" i="6" s="1"/>
  <c r="P135" i="3"/>
  <c r="R220" i="3"/>
  <c r="P274" i="3"/>
  <c r="P169" i="4"/>
  <c r="R221" i="4"/>
  <c r="T153" i="5"/>
  <c r="P170" i="5"/>
  <c r="R182" i="5"/>
  <c r="R181" i="5"/>
  <c r="P130" i="6"/>
  <c r="P152" i="6"/>
  <c r="P129" i="6" s="1"/>
  <c r="R166" i="6"/>
  <c r="R165" i="6"/>
  <c r="BK203" i="2"/>
  <c r="BK205" i="2"/>
  <c r="J205" i="2" s="1"/>
  <c r="J104" i="2" s="1"/>
  <c r="BK291" i="3"/>
  <c r="J291" i="3"/>
  <c r="J113" i="3" s="1"/>
  <c r="BK303" i="4"/>
  <c r="J303" i="4" s="1"/>
  <c r="J111" i="4" s="1"/>
  <c r="BK207" i="2"/>
  <c r="J207" i="2"/>
  <c r="J105" i="2"/>
  <c r="BK299" i="4"/>
  <c r="J299" i="4"/>
  <c r="J109" i="4"/>
  <c r="BK289" i="3"/>
  <c r="J289" i="3"/>
  <c r="J112" i="3" s="1"/>
  <c r="BK301" i="4"/>
  <c r="J301" i="4"/>
  <c r="J110" i="4" s="1"/>
  <c r="BK305" i="4"/>
  <c r="J305" i="4" s="1"/>
  <c r="J112" i="4" s="1"/>
  <c r="BK201" i="2"/>
  <c r="J201" i="2"/>
  <c r="J102" i="2"/>
  <c r="BK271" i="3"/>
  <c r="J271" i="3"/>
  <c r="J107" i="3"/>
  <c r="BK148" i="5"/>
  <c r="J148" i="5"/>
  <c r="J99" i="5"/>
  <c r="BK191" i="5"/>
  <c r="J191" i="5" s="1"/>
  <c r="J109" i="5" s="1"/>
  <c r="BK287" i="3"/>
  <c r="J287" i="3" s="1"/>
  <c r="J111" i="3" s="1"/>
  <c r="BK189" i="5"/>
  <c r="J189" i="5" s="1"/>
  <c r="J108" i="5" s="1"/>
  <c r="J89" i="6"/>
  <c r="BK285" i="3"/>
  <c r="J285" i="3"/>
  <c r="J110" i="3"/>
  <c r="BK175" i="6"/>
  <c r="J175" i="6"/>
  <c r="J107" i="6" s="1"/>
  <c r="J116" i="7"/>
  <c r="BK127" i="7"/>
  <c r="J127" i="7"/>
  <c r="J100" i="7" s="1"/>
  <c r="BK259" i="3"/>
  <c r="J259" i="3" s="1"/>
  <c r="J104" i="3" s="1"/>
  <c r="BK244" i="4"/>
  <c r="J244" i="4"/>
  <c r="J103" i="4"/>
  <c r="BK179" i="5"/>
  <c r="J179" i="5"/>
  <c r="J103" i="5"/>
  <c r="BK187" i="5"/>
  <c r="J187" i="5"/>
  <c r="J107" i="5"/>
  <c r="BK193" i="5"/>
  <c r="J193" i="5" s="1"/>
  <c r="J110" i="5" s="1"/>
  <c r="BK146" i="6"/>
  <c r="J146" i="6" s="1"/>
  <c r="J99" i="6" s="1"/>
  <c r="BK163" i="6"/>
  <c r="J163" i="6" s="1"/>
  <c r="J101" i="6" s="1"/>
  <c r="BK171" i="6"/>
  <c r="J171" i="6"/>
  <c r="J105" i="6"/>
  <c r="BK173" i="6"/>
  <c r="J173" i="6"/>
  <c r="J106" i="6"/>
  <c r="BK177" i="6"/>
  <c r="J177" i="6"/>
  <c r="J108" i="6"/>
  <c r="BK129" i="7"/>
  <c r="J129" i="7" s="1"/>
  <c r="J101" i="7" s="1"/>
  <c r="BK131" i="7"/>
  <c r="J131" i="7"/>
  <c r="J102" i="7"/>
  <c r="E85" i="7"/>
  <c r="F119" i="7"/>
  <c r="BE130" i="7"/>
  <c r="BE128" i="7"/>
  <c r="BE132" i="7"/>
  <c r="BE147" i="6"/>
  <c r="E85" i="6"/>
  <c r="F125" i="6"/>
  <c r="BE131" i="6"/>
  <c r="BE153" i="6"/>
  <c r="BE164" i="6"/>
  <c r="BE141" i="6"/>
  <c r="BE155" i="6"/>
  <c r="BE169" i="6"/>
  <c r="BE159" i="6"/>
  <c r="BE178" i="6"/>
  <c r="BE157" i="6"/>
  <c r="BE168" i="6"/>
  <c r="BE172" i="6"/>
  <c r="BE176" i="6"/>
  <c r="BE139" i="6"/>
  <c r="BE143" i="6"/>
  <c r="BE174" i="6"/>
  <c r="BE136" i="6"/>
  <c r="BE161" i="6"/>
  <c r="BE167" i="6"/>
  <c r="J134" i="4"/>
  <c r="J98" i="4" s="1"/>
  <c r="BE135" i="5"/>
  <c r="F92" i="5"/>
  <c r="BE133" i="5"/>
  <c r="BE138" i="5"/>
  <c r="E85" i="5"/>
  <c r="BE146" i="5"/>
  <c r="J124" i="5"/>
  <c r="BE142" i="5"/>
  <c r="BE155" i="5"/>
  <c r="BE149" i="5"/>
  <c r="BE157" i="5"/>
  <c r="BE171" i="5"/>
  <c r="BE154" i="5"/>
  <c r="BE184" i="5"/>
  <c r="BE158" i="5"/>
  <c r="BE160" i="5"/>
  <c r="BE183" i="5"/>
  <c r="BE188" i="5"/>
  <c r="BE140" i="5"/>
  <c r="BE165" i="5"/>
  <c r="BE180" i="5"/>
  <c r="BE173" i="5"/>
  <c r="BE144" i="5"/>
  <c r="BE161" i="5"/>
  <c r="BE163" i="5"/>
  <c r="BE167" i="5"/>
  <c r="BE176" i="5"/>
  <c r="BE185" i="5"/>
  <c r="BE190" i="5"/>
  <c r="BE192" i="5"/>
  <c r="BE194" i="5"/>
  <c r="BE187" i="4"/>
  <c r="BE189" i="4"/>
  <c r="BE193" i="4"/>
  <c r="BE154" i="4"/>
  <c r="BE185" i="4"/>
  <c r="BE191" i="4"/>
  <c r="BE194" i="4"/>
  <c r="BE210" i="4"/>
  <c r="BE204" i="4"/>
  <c r="BE164" i="4"/>
  <c r="BE174" i="4"/>
  <c r="BE160" i="4"/>
  <c r="F92" i="4"/>
  <c r="BE183" i="4"/>
  <c r="BE224" i="4"/>
  <c r="BE227" i="4"/>
  <c r="BE215" i="4"/>
  <c r="BE216" i="4"/>
  <c r="BE184" i="4"/>
  <c r="J126" i="4"/>
  <c r="BE137" i="4"/>
  <c r="BE150" i="4"/>
  <c r="BE162" i="4"/>
  <c r="BE181" i="4"/>
  <c r="BE218" i="4"/>
  <c r="BE222" i="4"/>
  <c r="BE230" i="4"/>
  <c r="BE239" i="4"/>
  <c r="BE245" i="4"/>
  <c r="BE144" i="4"/>
  <c r="BE135" i="4"/>
  <c r="BE211" i="4"/>
  <c r="BE213" i="4"/>
  <c r="BE248" i="4"/>
  <c r="BE196" i="4"/>
  <c r="BE207" i="4"/>
  <c r="BE270" i="4"/>
  <c r="BE200" i="4"/>
  <c r="BE274" i="4"/>
  <c r="BE268" i="4"/>
  <c r="BE254" i="4"/>
  <c r="BE281" i="4"/>
  <c r="BE297" i="4"/>
  <c r="BE261" i="4"/>
  <c r="BE276" i="4"/>
  <c r="BE302" i="4"/>
  <c r="BE294" i="4"/>
  <c r="BE209" i="4"/>
  <c r="BE228" i="4"/>
  <c r="BE233" i="4"/>
  <c r="BE242" i="4"/>
  <c r="BE275" i="4"/>
  <c r="BE296" i="4"/>
  <c r="BE152" i="4"/>
  <c r="BE284" i="4"/>
  <c r="E85" i="4"/>
  <c r="BE158" i="4"/>
  <c r="BE170" i="4"/>
  <c r="BE212" i="4"/>
  <c r="BE304" i="4"/>
  <c r="BE237" i="4"/>
  <c r="BE272" i="4"/>
  <c r="BE277" i="4"/>
  <c r="BE295" i="4"/>
  <c r="BE300" i="4"/>
  <c r="BE306" i="4"/>
  <c r="BE156" i="4"/>
  <c r="BE177" i="4"/>
  <c r="BE279" i="4"/>
  <c r="BE283" i="4"/>
  <c r="BE291" i="4"/>
  <c r="BE293" i="4"/>
  <c r="BE162" i="3"/>
  <c r="J89" i="3"/>
  <c r="F92" i="3"/>
  <c r="E85" i="3"/>
  <c r="BE138" i="3"/>
  <c r="BE147" i="3"/>
  <c r="BE159" i="3"/>
  <c r="BE155" i="3"/>
  <c r="BE164" i="3"/>
  <c r="BE136" i="3"/>
  <c r="BE157" i="3"/>
  <c r="BE166" i="3"/>
  <c r="BE171" i="3"/>
  <c r="BE173" i="3"/>
  <c r="BE200" i="3"/>
  <c r="BE191" i="3"/>
  <c r="BE140" i="3"/>
  <c r="BE211" i="3"/>
  <c r="BE190" i="3"/>
  <c r="BE197" i="3"/>
  <c r="BE202" i="3"/>
  <c r="BE249" i="3"/>
  <c r="BE223" i="3"/>
  <c r="BE188" i="3"/>
  <c r="BE221" i="3"/>
  <c r="BE230" i="3"/>
  <c r="BE149" i="3"/>
  <c r="BE168" i="3"/>
  <c r="BE179" i="3"/>
  <c r="BE209" i="3"/>
  <c r="BE217" i="3"/>
  <c r="BE256" i="3"/>
  <c r="BE204" i="3"/>
  <c r="BE183" i="3"/>
  <c r="BE192" i="3"/>
  <c r="BE153" i="3"/>
  <c r="BE177" i="3"/>
  <c r="BE195" i="3"/>
  <c r="BE213" i="3"/>
  <c r="BE225" i="3"/>
  <c r="BE235" i="3"/>
  <c r="BE240" i="3"/>
  <c r="BE263" i="3"/>
  <c r="BE272" i="3"/>
  <c r="BE266" i="3"/>
  <c r="BE278" i="3"/>
  <c r="BE270" i="3"/>
  <c r="BE281" i="3"/>
  <c r="BE283" i="3"/>
  <c r="BE286" i="3"/>
  <c r="BE228" i="3"/>
  <c r="BE238" i="3"/>
  <c r="BE260" i="3"/>
  <c r="BE265" i="3"/>
  <c r="BE275" i="3"/>
  <c r="BE279" i="3"/>
  <c r="BE282" i="3"/>
  <c r="BE280" i="3"/>
  <c r="BE206" i="3"/>
  <c r="BE215" i="3"/>
  <c r="BE224" i="3"/>
  <c r="BE233" i="3"/>
  <c r="BE243" i="3"/>
  <c r="BE252" i="3"/>
  <c r="BE254" i="3"/>
  <c r="BE276" i="3"/>
  <c r="BE288" i="3"/>
  <c r="BE290" i="3"/>
  <c r="BE292" i="3"/>
  <c r="BE161" i="2"/>
  <c r="BE202" i="2"/>
  <c r="BE130" i="2"/>
  <c r="BE141" i="2"/>
  <c r="BE159" i="2"/>
  <c r="BE204" i="2"/>
  <c r="E115" i="2"/>
  <c r="F122" i="2"/>
  <c r="BE183" i="2"/>
  <c r="BE194" i="2"/>
  <c r="BE198" i="2"/>
  <c r="BE208" i="2"/>
  <c r="BE128" i="2"/>
  <c r="BE135" i="2"/>
  <c r="BE147" i="2"/>
  <c r="BE153" i="2"/>
  <c r="BE165" i="2"/>
  <c r="BE168" i="2"/>
  <c r="BE182" i="2"/>
  <c r="BE170" i="2"/>
  <c r="BE172" i="2"/>
  <c r="BE174" i="2"/>
  <c r="BE176" i="2"/>
  <c r="BE180" i="2"/>
  <c r="BE193" i="2"/>
  <c r="BE181" i="2"/>
  <c r="J89" i="2"/>
  <c r="BE187" i="2"/>
  <c r="BE206" i="2"/>
  <c r="BE143" i="2"/>
  <c r="BE184" i="2"/>
  <c r="BE189" i="2"/>
  <c r="BE191" i="2"/>
  <c r="BC95" i="1"/>
  <c r="AW95" i="1"/>
  <c r="BE151" i="2"/>
  <c r="BE178" i="2"/>
  <c r="BE179" i="2"/>
  <c r="BA95" i="1"/>
  <c r="BB95" i="1"/>
  <c r="BE139" i="2"/>
  <c r="BE149" i="2"/>
  <c r="BE155" i="2"/>
  <c r="BE196" i="2"/>
  <c r="BE157" i="2"/>
  <c r="BE163" i="2"/>
  <c r="BD95" i="1"/>
  <c r="F37" i="7"/>
  <c r="BD100" i="1" s="1"/>
  <c r="F37" i="3"/>
  <c r="BD96" i="1"/>
  <c r="F37" i="5"/>
  <c r="BD98" i="1"/>
  <c r="F36" i="7"/>
  <c r="BC100" i="1" s="1"/>
  <c r="J34" i="4"/>
  <c r="AW97" i="1"/>
  <c r="F37" i="4"/>
  <c r="BD97" i="1" s="1"/>
  <c r="F34" i="5"/>
  <c r="BA98" i="1"/>
  <c r="F34" i="7"/>
  <c r="BA100" i="1" s="1"/>
  <c r="F36" i="3"/>
  <c r="BC96" i="1"/>
  <c r="F34" i="3"/>
  <c r="BA96" i="1" s="1"/>
  <c r="F36" i="4"/>
  <c r="BC97" i="1" s="1"/>
  <c r="F34" i="6"/>
  <c r="BA99" i="1" s="1"/>
  <c r="J34" i="7"/>
  <c r="AW100" i="1" s="1"/>
  <c r="F34" i="4"/>
  <c r="BA97" i="1" s="1"/>
  <c r="J34" i="3"/>
  <c r="AW96" i="1" s="1"/>
  <c r="F36" i="6"/>
  <c r="BC99" i="1"/>
  <c r="F37" i="6"/>
  <c r="BD99" i="1" s="1"/>
  <c r="F35" i="4"/>
  <c r="BB97" i="1" s="1"/>
  <c r="F35" i="6"/>
  <c r="BB99" i="1"/>
  <c r="F35" i="3"/>
  <c r="BB96" i="1"/>
  <c r="F36" i="5"/>
  <c r="BC98" i="1" s="1"/>
  <c r="F35" i="5"/>
  <c r="BB98" i="1" s="1"/>
  <c r="J34" i="5"/>
  <c r="AW98" i="1"/>
  <c r="F35" i="7"/>
  <c r="BB100" i="1" s="1"/>
  <c r="J34" i="6"/>
  <c r="AW99" i="1"/>
  <c r="P128" i="6" l="1"/>
  <c r="AU99" i="1" s="1"/>
  <c r="BK261" i="3"/>
  <c r="J261" i="3" s="1"/>
  <c r="J105" i="3" s="1"/>
  <c r="BK200" i="2"/>
  <c r="J200" i="2" s="1"/>
  <c r="J101" i="2" s="1"/>
  <c r="G60" i="8"/>
  <c r="I125" i="7" s="1"/>
  <c r="J262" i="3"/>
  <c r="J106" i="3" s="1"/>
  <c r="J203" i="2"/>
  <c r="J103" i="2" s="1"/>
  <c r="BK129" i="6"/>
  <c r="J129" i="6" s="1"/>
  <c r="J97" i="6" s="1"/>
  <c r="BK126" i="2"/>
  <c r="BK134" i="3"/>
  <c r="J134" i="3" s="1"/>
  <c r="J97" i="3" s="1"/>
  <c r="P130" i="5"/>
  <c r="AU98" i="1"/>
  <c r="R134" i="3"/>
  <c r="T129" i="6"/>
  <c r="T128" i="6"/>
  <c r="T134" i="3"/>
  <c r="T133" i="3"/>
  <c r="R129" i="6"/>
  <c r="R128" i="6"/>
  <c r="BK133" i="4"/>
  <c r="J133" i="4"/>
  <c r="J97" i="4"/>
  <c r="P261" i="3"/>
  <c r="P133" i="3"/>
  <c r="AU96" i="1"/>
  <c r="BK131" i="5"/>
  <c r="R133" i="4"/>
  <c r="R131" i="5"/>
  <c r="R130" i="5"/>
  <c r="T133" i="4"/>
  <c r="BK246" i="4"/>
  <c r="J246" i="4"/>
  <c r="J104" i="4"/>
  <c r="T246" i="4"/>
  <c r="P126" i="2"/>
  <c r="P125" i="2"/>
  <c r="AU95" i="1"/>
  <c r="P246" i="4"/>
  <c r="P132" i="4"/>
  <c r="AU97" i="1"/>
  <c r="R246" i="4"/>
  <c r="R261" i="3"/>
  <c r="T126" i="2"/>
  <c r="T125" i="2"/>
  <c r="BK284" i="3"/>
  <c r="J284" i="3"/>
  <c r="J109" i="3"/>
  <c r="BK298" i="4"/>
  <c r="J298" i="4"/>
  <c r="J108" i="4"/>
  <c r="BK181" i="5"/>
  <c r="J181" i="5"/>
  <c r="J104" i="5"/>
  <c r="BK186" i="5"/>
  <c r="J186" i="5"/>
  <c r="J106" i="5"/>
  <c r="BK170" i="6"/>
  <c r="J170" i="6"/>
  <c r="J104" i="6"/>
  <c r="BK126" i="7"/>
  <c r="BK128" i="6"/>
  <c r="J128" i="6"/>
  <c r="J96" i="6"/>
  <c r="F33" i="3"/>
  <c r="AZ96" i="1" s="1"/>
  <c r="J33" i="3"/>
  <c r="AV96" i="1"/>
  <c r="AT96" i="1"/>
  <c r="F33" i="2"/>
  <c r="AZ95" i="1"/>
  <c r="J33" i="4"/>
  <c r="AV97" i="1"/>
  <c r="AT97" i="1"/>
  <c r="J33" i="2"/>
  <c r="AV95" i="1"/>
  <c r="AT95" i="1"/>
  <c r="F33" i="5"/>
  <c r="AZ98" i="1"/>
  <c r="BC94" i="1"/>
  <c r="AY94" i="1" s="1"/>
  <c r="BD94" i="1"/>
  <c r="W33" i="1"/>
  <c r="F33" i="4"/>
  <c r="AZ97" i="1" s="1"/>
  <c r="F33" i="6"/>
  <c r="AZ99" i="1" s="1"/>
  <c r="J33" i="5"/>
  <c r="AV98" i="1"/>
  <c r="AT98" i="1"/>
  <c r="BB94" i="1"/>
  <c r="W31" i="1"/>
  <c r="J33" i="6"/>
  <c r="AV99" i="1" s="1"/>
  <c r="AT99" i="1" s="1"/>
  <c r="BA94" i="1"/>
  <c r="AW94" i="1" s="1"/>
  <c r="AK30" i="1" s="1"/>
  <c r="BK125" i="7" l="1"/>
  <c r="BK124" i="7" s="1"/>
  <c r="J125" i="7"/>
  <c r="BE125" i="7" s="1"/>
  <c r="J126" i="7"/>
  <c r="J99" i="7" s="1"/>
  <c r="BK125" i="2"/>
  <c r="J125" i="2" s="1"/>
  <c r="J126" i="2"/>
  <c r="J97" i="2" s="1"/>
  <c r="BK133" i="3"/>
  <c r="J133" i="3" s="1"/>
  <c r="J96" i="3" s="1"/>
  <c r="T132" i="4"/>
  <c r="BK130" i="5"/>
  <c r="J130" i="5" s="1"/>
  <c r="J96" i="5" s="1"/>
  <c r="R133" i="3"/>
  <c r="R132" i="4"/>
  <c r="J131" i="5"/>
  <c r="J97" i="5"/>
  <c r="BK132" i="4"/>
  <c r="J132" i="4" s="1"/>
  <c r="J96" i="4" s="1"/>
  <c r="AU94" i="1"/>
  <c r="J30" i="6"/>
  <c r="AG99" i="1"/>
  <c r="AN99" i="1"/>
  <c r="W30" i="1"/>
  <c r="W32" i="1"/>
  <c r="AX94" i="1"/>
  <c r="J33" i="7" l="1"/>
  <c r="AV100" i="1" s="1"/>
  <c r="AT100" i="1" s="1"/>
  <c r="F33" i="7"/>
  <c r="AZ100" i="1" s="1"/>
  <c r="AZ94" i="1" s="1"/>
  <c r="AV94" i="1" s="1"/>
  <c r="AK29" i="1" s="1"/>
  <c r="J124" i="7"/>
  <c r="J98" i="7" s="1"/>
  <c r="BK123" i="7"/>
  <c r="J30" i="3"/>
  <c r="AG96" i="1" s="1"/>
  <c r="AN96" i="1" s="1"/>
  <c r="J30" i="2"/>
  <c r="J96" i="2"/>
  <c r="J39" i="6"/>
  <c r="J30" i="4"/>
  <c r="AG97" i="1" s="1"/>
  <c r="AN97" i="1" s="1"/>
  <c r="J30" i="5"/>
  <c r="AG98" i="1" s="1"/>
  <c r="W29" i="1" l="1"/>
  <c r="AT94" i="1"/>
  <c r="BK122" i="7"/>
  <c r="J122" i="7" s="1"/>
  <c r="J123" i="7"/>
  <c r="J97" i="7" s="1"/>
  <c r="J39" i="3"/>
  <c r="AG95" i="1"/>
  <c r="AN95" i="1" s="1"/>
  <c r="J39" i="2"/>
  <c r="J39" i="4"/>
  <c r="J39" i="5"/>
  <c r="AN98" i="1"/>
  <c r="J96" i="7" l="1"/>
  <c r="J30" i="7"/>
  <c r="AG100" i="1" l="1"/>
  <c r="J39" i="7"/>
  <c r="AN100" i="1" l="1"/>
  <c r="AG94" i="1"/>
  <c r="AK26" i="1" l="1"/>
  <c r="AK35" i="1" s="1"/>
  <c r="AN94" i="1"/>
</calcChain>
</file>

<file path=xl/sharedStrings.xml><?xml version="1.0" encoding="utf-8"?>
<sst xmlns="http://schemas.openxmlformats.org/spreadsheetml/2006/main" count="6837" uniqueCount="1056">
  <si>
    <t>Export Komplet</t>
  </si>
  <si>
    <t/>
  </si>
  <si>
    <t>2.0</t>
  </si>
  <si>
    <t>False</t>
  </si>
  <si>
    <t>{d327f272-dffe-4382-a01a-11bb5cb50205}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</si>
  <si>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</si>
  <si>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</si>
  <si>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</si>
  <si>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</si>
  <si>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</si>
  <si>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</si>
  <si>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</si>
  <si>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</si>
  <si>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25-026-1</t>
  </si>
  <si>
    <t>Stavba:</t>
  </si>
  <si>
    <t>Rekonstrukce sportoviště v areálu SOŠ - 1.etapa</t>
  </si>
  <si>
    <t>KSO:</t>
  </si>
  <si>
    <t>CC-CZ:</t>
  </si>
  <si>
    <t>Místo:</t>
  </si>
  <si>
    <t>ul.Jana Maláta, Nový Bydžov</t>
  </si>
  <si>
    <t>Datum:</t>
  </si>
  <si>
    <t>16. 9. 2025</t>
  </si>
  <si>
    <t>Zadavatel:</t>
  </si>
  <si>
    <t>IČ:</t>
  </si>
  <si>
    <t>Gymnázium, SOŠ a VOŠ nový Bydžov</t>
  </si>
  <si>
    <t>DIČ:</t>
  </si>
  <si>
    <t>Zhotovitel:</t>
  </si>
  <si>
    <t xml:space="preserve"> </t>
  </si>
  <si>
    <t>Projektant:</t>
  </si>
  <si>
    <t>Sportovní projekty s.r.o.</t>
  </si>
  <si>
    <t>True</t>
  </si>
  <si>
    <t>Zpracovatel:</t>
  </si>
  <si>
    <t>F. Pecka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</si>
  <si>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</si>
  <si>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</si>
  <si>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</si>
  <si>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</si>
  <si>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</si>
  <si>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</si>
  <si>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</si>
  <si>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</si>
  <si>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</si>
  <si>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</si>
  <si>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</si>
  <si>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</si>
  <si>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</si>
  <si>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</si>
  <si>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</si>
  <si>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</si>
  <si>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</si>
  <si>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</si>
  <si>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</si>
  <si>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</si>
  <si>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</si>
  <si>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</si>
  <si>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</si>
  <si>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</si>
  <si>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</si>
  <si>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</si>
  <si>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</si>
  <si>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</si>
  <si>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</si>
  <si>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</si>
  <si>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</si>
  <si>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</si>
  <si>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</si>
  <si>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</si>
  <si>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</si>
  <si>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</si>
  <si>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</si>
  <si>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</si>
  <si>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</si>
  <si>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</si>
  <si>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</si>
  <si>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</si>
  <si>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</si>
  <si>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</si>
  <si>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</si>
  <si>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</si>
  <si>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SO-00</t>
  </si>
  <si>
    <t>HTÚ a bourací práce</t>
  </si>
  <si>
    <t>STA</t>
  </si>
  <si>
    <t>1</t>
  </si>
  <si>
    <t>{9f6db9a4-cf4d-426c-8b00-cdb7ff749be2}</t>
  </si>
  <si>
    <t>2</t>
  </si>
  <si>
    <t>SO-01</t>
  </si>
  <si>
    <t>Atletika</t>
  </si>
  <si>
    <t>{b35c75d5-ea09-465d-9a59-3ec80fdb584a}</t>
  </si>
  <si>
    <t>SO-02</t>
  </si>
  <si>
    <t>Víceúčelové hřiště</t>
  </si>
  <si>
    <t>{e5fe7c55-9b66-4867-af21-1a58eed26edc}</t>
  </si>
  <si>
    <t>SO-03</t>
  </si>
  <si>
    <t>Tribuny</t>
  </si>
  <si>
    <t>{5733e9cc-f1f0-4598-9030-2314188220ec}</t>
  </si>
  <si>
    <t>SO-04</t>
  </si>
  <si>
    <t>Oplocení</t>
  </si>
  <si>
    <t>{1e3d0f09-66c2-4846-8df8-0a1343b63f68}</t>
  </si>
  <si>
    <t>SO-07</t>
  </si>
  <si>
    <t>Sadové úpravy</t>
  </si>
  <si>
    <t>{ee23c3a6-aec6-439f-a248-6183e90d7192}</t>
  </si>
  <si>
    <t>KRYCÍ LIST SOUPISU PRACÍ</t>
  </si>
  <si>
    <t>Objekt:</t>
  </si>
  <si>
    <t>SO-00 - HTÚ a bourací práce</t>
  </si>
  <si>
    <t>F Pecka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</si>
  <si>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</si>
  <si>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</si>
  <si>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</si>
  <si>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</si>
  <si>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</si>
  <si>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</si>
  <si>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</si>
  <si>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9 - Ostatní konstrukce a práce, bourání</t>
  </si>
  <si>
    <t xml:space="preserve">    997 - Přesun sutě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</si>
  <si>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</si>
  <si>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</si>
  <si>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</si>
  <si>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</si>
  <si>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</si>
  <si>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</si>
  <si>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</si>
  <si>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</si>
  <si>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</si>
  <si>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</si>
  <si>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</si>
  <si>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</si>
  <si>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</si>
  <si>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</si>
  <si>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</si>
  <si>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</si>
  <si>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</si>
  <si>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</si>
  <si>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</si>
  <si>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</si>
  <si>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</si>
  <si>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</si>
  <si>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</si>
  <si>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113106144</t>
  </si>
  <si>
    <t>Rozebrání dlažeb ze zámkových dlaždic komunikací pro pěší strojně pl přes 50 m2</t>
  </si>
  <si>
    <t>m2</t>
  </si>
  <si>
    <t>4</t>
  </si>
  <si>
    <t>-1950072493</t>
  </si>
  <si>
    <t>VV</t>
  </si>
  <si>
    <t>172,0</t>
  </si>
  <si>
    <t>113107162</t>
  </si>
  <si>
    <t>Odstranění podkladu z kameniva drceného tl přes 100 do 200 mm strojně pl přes 50 do 200 m2</t>
  </si>
  <si>
    <t>-1348721578</t>
  </si>
  <si>
    <t>"betonová plocha" 28,60</t>
  </si>
  <si>
    <t>"vrh koulí" 3,14*1,075*1,075</t>
  </si>
  <si>
    <t>"betonová dlažba" 172,0</t>
  </si>
  <si>
    <t>Součet</t>
  </si>
  <si>
    <t>3</t>
  </si>
  <si>
    <t>113107171</t>
  </si>
  <si>
    <t>Odstranění krytu z betonu prostého tl přes 100 do 150 mm strojně pl přes 50 do 200 m2</t>
  </si>
  <si>
    <t>2088614709</t>
  </si>
  <si>
    <t>113107212</t>
  </si>
  <si>
    <t>Odstranění podkladu z kameniva těženého tl přes 100 do 200 mm strojně pl přes 200 m2</t>
  </si>
  <si>
    <t>1701342213</t>
  </si>
  <si>
    <t>"škvára" 1880,0</t>
  </si>
  <si>
    <t>5</t>
  </si>
  <si>
    <t>113107221R</t>
  </si>
  <si>
    <t>Odstranění povrchu antukového tl do 50 mm strojně pl přes 200 m2</t>
  </si>
  <si>
    <t>-208830483</t>
  </si>
  <si>
    <t>"multifunkční hřiště" 732,0</t>
  </si>
  <si>
    <t>6</t>
  </si>
  <si>
    <t>113107224</t>
  </si>
  <si>
    <t>Odstranění podkladu z kameniva drceného tl přes 300 do 400 mm strojně pl přes 200 m2</t>
  </si>
  <si>
    <t>-195810788</t>
  </si>
  <si>
    <t>"ovál" 1880,0</t>
  </si>
  <si>
    <t>7</t>
  </si>
  <si>
    <t>113107322</t>
  </si>
  <si>
    <t>Odstranění podkladu z kameniva drceného tl přes 100 do 200 mm strojně pl do 50 m2</t>
  </si>
  <si>
    <t>-1566852285</t>
  </si>
  <si>
    <t>"doskočiště" 21,70</t>
  </si>
  <si>
    <t>8</t>
  </si>
  <si>
    <t>113107323</t>
  </si>
  <si>
    <t>Odstranění podkladu z kameniva drceného tl přes 200 do 300 mm strojně pl do 50 m2</t>
  </si>
  <si>
    <t>220164476</t>
  </si>
  <si>
    <t>"skok do dálky" 27,70</t>
  </si>
  <si>
    <t>9</t>
  </si>
  <si>
    <t>113201112</t>
  </si>
  <si>
    <t>Vytrhání obrub silničních ležatých</t>
  </si>
  <si>
    <t>m</t>
  </si>
  <si>
    <t>-1431481249</t>
  </si>
  <si>
    <t>865,0</t>
  </si>
  <si>
    <t>10</t>
  </si>
  <si>
    <t>113202111</t>
  </si>
  <si>
    <t>Vytrhání obrub krajníků obrubníků stojatých</t>
  </si>
  <si>
    <t>169421396</t>
  </si>
  <si>
    <t>5,0</t>
  </si>
  <si>
    <t>11</t>
  </si>
  <si>
    <t>121151123</t>
  </si>
  <si>
    <t>Sejmutí ornice plochy přes 500 m2 tl vrstvy do 200 mm strojně</t>
  </si>
  <si>
    <t>1500317879</t>
  </si>
  <si>
    <t>1362,0</t>
  </si>
  <si>
    <t>131151100</t>
  </si>
  <si>
    <t>Hloubení jam nezapažených v hornině třídy těžitelnosti I skupiny 1 a 2 objem do 20 m3 strojně</t>
  </si>
  <si>
    <t>m3</t>
  </si>
  <si>
    <t>-950465666</t>
  </si>
  <si>
    <t>"písek doskočiště" 21,70*0,40</t>
  </si>
  <si>
    <t>13</t>
  </si>
  <si>
    <t>162751117R</t>
  </si>
  <si>
    <t>Vodorovné přemístění přes 9 000 do 10000 m výkopku/sypaniny z horniny třídy těžitelnosti I skupiny 1 až 3</t>
  </si>
  <si>
    <t>708541786</t>
  </si>
  <si>
    <t>272,40+8,68</t>
  </si>
  <si>
    <t>14</t>
  </si>
  <si>
    <t>162751119R</t>
  </si>
  <si>
    <t>Příplatek k vodorovnému přemístění výkopku/sypaniny z horniny třídy těžitelnosti I skupiny 1 až 3 ZKD 1000 m přes 10000 m</t>
  </si>
  <si>
    <t>-1610503069</t>
  </si>
  <si>
    <t>281,08*10</t>
  </si>
  <si>
    <t>15</t>
  </si>
  <si>
    <t>171201231</t>
  </si>
  <si>
    <t>Poplatek za uložení zeminy a kamení na recyklační skládce (skládkovné) kód odpadu 17 05 04</t>
  </si>
  <si>
    <t>t</t>
  </si>
  <si>
    <t>360971555</t>
  </si>
  <si>
    <t>281,080*1,8</t>
  </si>
  <si>
    <t>16</t>
  </si>
  <si>
    <t>171251201</t>
  </si>
  <si>
    <t>Uložení sypaniny na skládky nebo meziskládky</t>
  </si>
  <si>
    <t>-386682557</t>
  </si>
  <si>
    <t>281,08</t>
  </si>
  <si>
    <t>Ostatní konstrukce a práce, bourání</t>
  </si>
  <si>
    <t>17</t>
  </si>
  <si>
    <t>961044111</t>
  </si>
  <si>
    <t>Bourání základů z betonu prostého</t>
  </si>
  <si>
    <t>-727657775</t>
  </si>
  <si>
    <t>"patky sloupků" 0,40*0,40*0,80*20</t>
  </si>
  <si>
    <t>18</t>
  </si>
  <si>
    <t>966052121</t>
  </si>
  <si>
    <t>Bourání sloupků a vzpěr ŽB plotových s betonovou patkou</t>
  </si>
  <si>
    <t>kus</t>
  </si>
  <si>
    <t>1594858078</t>
  </si>
  <si>
    <t>68</t>
  </si>
  <si>
    <t>19</t>
  </si>
  <si>
    <t>966071721R</t>
  </si>
  <si>
    <t>Bourání sloupků a vzpěr plotových ocelových do 4,0 m odřezáním</t>
  </si>
  <si>
    <t>1084187164</t>
  </si>
  <si>
    <t>"v.4,0m" 20</t>
  </si>
  <si>
    <t>20</t>
  </si>
  <si>
    <t>966071822</t>
  </si>
  <si>
    <t>Rozebrání oplocení z drátěného pletiva se čtvercovými oky v přes 1,6 do 2,0 m</t>
  </si>
  <si>
    <t>2097811687</t>
  </si>
  <si>
    <t>164,30</t>
  </si>
  <si>
    <t>966071824R</t>
  </si>
  <si>
    <t>Demontáž záchytných sítí a pletiva hrazení do 4,0 m</t>
  </si>
  <si>
    <t>2087223829</t>
  </si>
  <si>
    <t>49,50*4,0</t>
  </si>
  <si>
    <t>22</t>
  </si>
  <si>
    <t>976085411</t>
  </si>
  <si>
    <t>Vybourání  poklopů šachty</t>
  </si>
  <si>
    <t>-2096419859</t>
  </si>
  <si>
    <t>23</t>
  </si>
  <si>
    <t>9761000</t>
  </si>
  <si>
    <t>Zaslepení stávající šachty</t>
  </si>
  <si>
    <t>ks</t>
  </si>
  <si>
    <t>468376337</t>
  </si>
  <si>
    <t>24</t>
  </si>
  <si>
    <t>9761001</t>
  </si>
  <si>
    <t>Odstranění stáv volejbalového sloupku</t>
  </si>
  <si>
    <t>1035504147</t>
  </si>
  <si>
    <t>25</t>
  </si>
  <si>
    <t>9761002</t>
  </si>
  <si>
    <t>Odstranění stáv volejbalového sloupku + sezení pro rozhodčího</t>
  </si>
  <si>
    <t>-584014993</t>
  </si>
  <si>
    <t>26</t>
  </si>
  <si>
    <t>9761003</t>
  </si>
  <si>
    <t>Odstranění stáv sloupu v. 5,0m</t>
  </si>
  <si>
    <t>1454160144</t>
  </si>
  <si>
    <t>27</t>
  </si>
  <si>
    <t>9761004</t>
  </si>
  <si>
    <t>Odstranění ocelového obrubníku kruhu pro vrh koulí</t>
  </si>
  <si>
    <t>1916069071</t>
  </si>
  <si>
    <t>28</t>
  </si>
  <si>
    <t>9761005</t>
  </si>
  <si>
    <t>Odstranění pryž.desky skok do dálky</t>
  </si>
  <si>
    <t>861728078</t>
  </si>
  <si>
    <t>27,70</t>
  </si>
  <si>
    <t>997</t>
  </si>
  <si>
    <t>Přesun sutě</t>
  </si>
  <si>
    <t>29</t>
  </si>
  <si>
    <t>997013813</t>
  </si>
  <si>
    <t>Poplatek za uložení na skládce (skládkovné) stavebního odpadu z plastických hmot kód odpadu 17 02 03</t>
  </si>
  <si>
    <t>1918632272</t>
  </si>
  <si>
    <t>0,689+0,831</t>
  </si>
  <si>
    <t>30</t>
  </si>
  <si>
    <t>997013814R</t>
  </si>
  <si>
    <t>Poplatek za uložení na skládce (skládkovné) stavebního odpadu škvárového kód odpadu 100101</t>
  </si>
  <si>
    <t>473571719</t>
  </si>
  <si>
    <t>282,0</t>
  </si>
  <si>
    <t>31</t>
  </si>
  <si>
    <t>99701R</t>
  </si>
  <si>
    <t>Odprodej kovového odpadu do výkupu a převedení financí na účet investora</t>
  </si>
  <si>
    <t>-749118676</t>
  </si>
  <si>
    <t>0,16+0,407+0,108+0,050+0,100+0,60+0,03</t>
  </si>
  <si>
    <t>32</t>
  </si>
  <si>
    <t>997221551</t>
  </si>
  <si>
    <t>Vodorovná doprava suti do 1 km</t>
  </si>
  <si>
    <t>-10034620</t>
  </si>
  <si>
    <t>33</t>
  </si>
  <si>
    <t>997221559</t>
  </si>
  <si>
    <t>Příplatek ZKD 1 km u vodorovné dopravy suti</t>
  </si>
  <si>
    <t>163141584</t>
  </si>
  <si>
    <t>2325,696*19</t>
  </si>
  <si>
    <t>34</t>
  </si>
  <si>
    <t>997221861</t>
  </si>
  <si>
    <t>Poplatek za uložení na recyklační skládce (skládkovné) stavebního odpadu z prostého betonu pod kódem 17 01 01</t>
  </si>
  <si>
    <t>2009594061</t>
  </si>
  <si>
    <t>44,72+10,474+250,85+1,025+5,12+11,424</t>
  </si>
  <si>
    <t>35</t>
  </si>
  <si>
    <t>997221873</t>
  </si>
  <si>
    <t>Poplatek za uložení na recyklační skládce (skládkovné) stavebního odpadu zeminy a kamení zatříděného do Katalogu odpadů pod kódem 17 05 04</t>
  </si>
  <si>
    <t>-1703555614</t>
  </si>
  <si>
    <t>59,226+124,44+1514,96+6,293+12,188</t>
  </si>
  <si>
    <t>VRN</t>
  </si>
  <si>
    <t>Vedlejší rozpočtové náklady</t>
  </si>
  <si>
    <t>VRN1</t>
  </si>
  <si>
    <t>Průzkumné, geodetické a projektové práce</t>
  </si>
  <si>
    <t>36</t>
  </si>
  <si>
    <t>012002000</t>
  </si>
  <si>
    <t>Geodetické práce - vytýčení objektu a stávajících sítí</t>
  </si>
  <si>
    <t>hod</t>
  </si>
  <si>
    <t>1024</t>
  </si>
  <si>
    <t>-650249229</t>
  </si>
  <si>
    <t>VRN3</t>
  </si>
  <si>
    <t>Zařízení staveniště</t>
  </si>
  <si>
    <t>37</t>
  </si>
  <si>
    <t>030001000</t>
  </si>
  <si>
    <t>%</t>
  </si>
  <si>
    <t>658524930</t>
  </si>
  <si>
    <t>VRN4</t>
  </si>
  <si>
    <t>Inženýrská činnost</t>
  </si>
  <si>
    <t>38</t>
  </si>
  <si>
    <t>040001000</t>
  </si>
  <si>
    <t>388667987</t>
  </si>
  <si>
    <t>VRN9</t>
  </si>
  <si>
    <t>Ostatní náklady</t>
  </si>
  <si>
    <t>39</t>
  </si>
  <si>
    <t>090001000</t>
  </si>
  <si>
    <t>Kompletační činnost</t>
  </si>
  <si>
    <t>860041902</t>
  </si>
  <si>
    <t>SO-01 - Atletika</t>
  </si>
  <si>
    <t xml:space="preserve">    2 - Zakládání</t>
  </si>
  <si>
    <t xml:space="preserve">    5 - Komunikace pozemní</t>
  </si>
  <si>
    <t xml:space="preserve">    6 - Úpravy povrchů, podlahy a osazování výplní</t>
  </si>
  <si>
    <t xml:space="preserve">    8 - Trubní vedení</t>
  </si>
  <si>
    <t xml:space="preserve">    998 - Přesun hmot</t>
  </si>
  <si>
    <t>PSV - Práce a dodávky PSV</t>
  </si>
  <si>
    <t xml:space="preserve">    776 - Podlahy povlakové</t>
  </si>
  <si>
    <t xml:space="preserve">    783 - Dokončovací práce - nátěry</t>
  </si>
  <si>
    <t xml:space="preserve">    792 - Sportovní vybavení</t>
  </si>
  <si>
    <t>131251100</t>
  </si>
  <si>
    <t>Hloubení jam nezapažených v hornině třídy těžitelnosti I skupiny 3 objem do 20 m3 strojně</t>
  </si>
  <si>
    <t>-548454739</t>
  </si>
  <si>
    <t>"doskočiště" 8,0*4,0*0,60</t>
  </si>
  <si>
    <t>131251104</t>
  </si>
  <si>
    <t>Hloubení jam nezapažených v hornině třídy těžitelnosti I skupiny 3 objem do 500 m3 strojně</t>
  </si>
  <si>
    <t>1106315899</t>
  </si>
  <si>
    <t>"vsak" 72,10*1,84</t>
  </si>
  <si>
    <t>132251104</t>
  </si>
  <si>
    <t>Hloubení rýh nezapažených š do 800 mm v hornině třídy těžitelnosti I skupiny 3 objem přes 100 m3 strojně</t>
  </si>
  <si>
    <t>-283877518</t>
  </si>
  <si>
    <t>"pro obrubníky betonové" 54,29*0,30*0,30</t>
  </si>
  <si>
    <t>"pro obrubníky gumové" 21,80*0,30*0,30</t>
  </si>
  <si>
    <t>"pro dešťový žlab" 198,0*0,40*0,30</t>
  </si>
  <si>
    <t>"pro drenáže" 436,20*0,40*0,50</t>
  </si>
  <si>
    <t>"pro chráničky" 58,0*0,35*0,80</t>
  </si>
  <si>
    <t>162351103</t>
  </si>
  <si>
    <t>Vodorovné přemístění přes 50 do 500 m výkopku/sypaniny z horniny třídy těžitelnosti I skupiny 1 až 3</t>
  </si>
  <si>
    <t>-1067778124</t>
  </si>
  <si>
    <t>"pro zásyp tam a zpět" 58,0*0,35*0,80</t>
  </si>
  <si>
    <t>-1402672578</t>
  </si>
  <si>
    <t>"jámy" 19,20+132,664</t>
  </si>
  <si>
    <t>"rýhy" 134,088-16,24</t>
  </si>
  <si>
    <t>-827496730</t>
  </si>
  <si>
    <t>269,712*10</t>
  </si>
  <si>
    <t>167151101</t>
  </si>
  <si>
    <t>Nakládání výkopku z hornin třídy těžitelnosti I skupiny 1 až 3 do 100 m3</t>
  </si>
  <si>
    <t>-1079795029</t>
  </si>
  <si>
    <t>"pro zásyp" 58,0*0,35*0,80</t>
  </si>
  <si>
    <t>1999149350</t>
  </si>
  <si>
    <t>269,712*1,8</t>
  </si>
  <si>
    <t>171251101</t>
  </si>
  <si>
    <t>Uložení sypaniny do násypů nezhutněných strojně</t>
  </si>
  <si>
    <t>-689163821</t>
  </si>
  <si>
    <t>doskočiště</t>
  </si>
  <si>
    <t>7,88*3,0*0,40</t>
  </si>
  <si>
    <t>M</t>
  </si>
  <si>
    <t>58156560R</t>
  </si>
  <si>
    <t>písek křemičitý pro doskočiště</t>
  </si>
  <si>
    <t>kg</t>
  </si>
  <si>
    <t>604302521</t>
  </si>
  <si>
    <t>9,454*1,7*1000</t>
  </si>
  <si>
    <t>-962210511</t>
  </si>
  <si>
    <t>19,20+132,664+134,088</t>
  </si>
  <si>
    <t>174151101</t>
  </si>
  <si>
    <t>Zásyp jam, šachet rýh nebo kolem objektů sypaninou se zhutněním</t>
  </si>
  <si>
    <t>212466314</t>
  </si>
  <si>
    <t>"zásyp chráničky" 58,0*0,35*0,80</t>
  </si>
  <si>
    <t>181951112.1</t>
  </si>
  <si>
    <t>Úprava pláně s vyrovnáním nerovností v hornině třídy těžitelnosti I skupiny 1 až 3 se zhutněním strojně vč.předepsaných zkoušek zhutnění</t>
  </si>
  <si>
    <t>554243774</t>
  </si>
  <si>
    <t>1824,40+23,64+216,30+3,58</t>
  </si>
  <si>
    <t>Zakládání</t>
  </si>
  <si>
    <t>211531111</t>
  </si>
  <si>
    <t>Výplň odvodňovacích žeber nebo trativodů kamenivem hrubým drceným frakce 16 až 32 mm</t>
  </si>
  <si>
    <t>523775982</t>
  </si>
  <si>
    <t>"vsak" 72,10*1,47</t>
  </si>
  <si>
    <t>211561111R</t>
  </si>
  <si>
    <t>Výplň odvodňovacích žeber nebo trativodů kamenivem hrubým drceným frakce 8 až 32 mm</t>
  </si>
  <si>
    <t>460433070</t>
  </si>
  <si>
    <t>drenáže</t>
  </si>
  <si>
    <t>"PE 160" 436,20*0,40*0,50</t>
  </si>
  <si>
    <t>211561111</t>
  </si>
  <si>
    <t>Výplň odvodňovacích žeber nebo trativodů kamenivem hrubým drceným frakce 4 až 16 mm</t>
  </si>
  <si>
    <t>775739248</t>
  </si>
  <si>
    <t>"nad vsakem" 72,10*0,37</t>
  </si>
  <si>
    <t>211971122</t>
  </si>
  <si>
    <t xml:space="preserve">Zřízení opláštění žeber nebo trativodů geotextilií v rýze nebo zářezu </t>
  </si>
  <si>
    <t>-931196281</t>
  </si>
  <si>
    <t>"drenáže" 436,20*(0,40+0,50)*2*1,25</t>
  </si>
  <si>
    <t>"vsak" 72,10*2*1,15+56,0*1,47*1,15</t>
  </si>
  <si>
    <t>69311080</t>
  </si>
  <si>
    <t>geotextilie netkaná separační, ochranná, filtrační, drenážní PES 200g/m2</t>
  </si>
  <si>
    <t>-13448795</t>
  </si>
  <si>
    <t>1241,948*1,15 'Přepočtené koeficientem množství</t>
  </si>
  <si>
    <t>212750103</t>
  </si>
  <si>
    <t xml:space="preserve">Trativod z drenážních trubek PE perforace 360° včetně lože otevřený výkop DN 160 </t>
  </si>
  <si>
    <t>-588959738</t>
  </si>
  <si>
    <t>42,665+9,255+49,18+33,0+42,665+9,255+49,18+25,85+3,0+1,50*20+3,875+9,97+12,54+13,31+12,54+9,97+3,875+36,56+39,51</t>
  </si>
  <si>
    <t>21276R</t>
  </si>
  <si>
    <t>Provedení nálevové vsakovací zkoušky</t>
  </si>
  <si>
    <t>kpl</t>
  </si>
  <si>
    <t>1504940118</t>
  </si>
  <si>
    <t>219991113</t>
  </si>
  <si>
    <t>Položení chráničky z plastových trubek DN přes 50 do 100 mm</t>
  </si>
  <si>
    <t>588883599</t>
  </si>
  <si>
    <t>34571355</t>
  </si>
  <si>
    <t>trubka elektroinstalační ohebná dvouplášťová korugovaná KOPOFLEX 110 KF 09110 BB (chránička) D 93/110mm</t>
  </si>
  <si>
    <t>-1302763550</t>
  </si>
  <si>
    <t>58*1,05 'Přepočtené koeficientem množství</t>
  </si>
  <si>
    <t>Komunikace pozemní</t>
  </si>
  <si>
    <t>564710001</t>
  </si>
  <si>
    <t>Podklad z kameniva hrubého drceného vel. 8-16 mm plochy do 100 m2 tl 50 mm</t>
  </si>
  <si>
    <t>-92454809</t>
  </si>
  <si>
    <t>"S1-4" 216,30</t>
  </si>
  <si>
    <t>564730111</t>
  </si>
  <si>
    <t>Podklad z kameniva hrubého drceného vel. 16-32 mm plochy přes 100 m2 tl 100 mm</t>
  </si>
  <si>
    <t>1369880037</t>
  </si>
  <si>
    <t>"S1-1" 1824,40</t>
  </si>
  <si>
    <t>564750001</t>
  </si>
  <si>
    <t>Podklad z kameniva hrubého drceného vel. 8-16 mm plochy do 100 m2 tl 150 mm</t>
  </si>
  <si>
    <t>-1473259205</t>
  </si>
  <si>
    <t>3,58</t>
  </si>
  <si>
    <t>564760101</t>
  </si>
  <si>
    <t>Podklad z kameniva hrubého drceného vel. 16-32 mm plochy do 100 m2 tl 200 mm</t>
  </si>
  <si>
    <t>-1962781622</t>
  </si>
  <si>
    <t>"doskočiště" 7,88*3,0</t>
  </si>
  <si>
    <t>564761111</t>
  </si>
  <si>
    <t>Podklad z kameniva hrubého drceného vel. 32-63 mm plochy přes 100 m2 tl 200 mm</t>
  </si>
  <si>
    <t>1392485234</t>
  </si>
  <si>
    <t>564811111</t>
  </si>
  <si>
    <t>Podklad ze štěrkodrtě fr.0-32 plochy přes 100 m2 tl 50 mm</t>
  </si>
  <si>
    <t>-645064478</t>
  </si>
  <si>
    <t>564831011</t>
  </si>
  <si>
    <t>Podklad ze štěrkodrtě ŠD fr.0-63 plochy do 100 m2 tl 100 mm</t>
  </si>
  <si>
    <t>1031591414</t>
  </si>
  <si>
    <t>216,30</t>
  </si>
  <si>
    <t>576136121</t>
  </si>
  <si>
    <t>Asfaltový koberec otevřený AKO 8 (AKOJ) tl 40 mm š přes 3 m z modifikovaného asfaltu</t>
  </si>
  <si>
    <t>-567899565</t>
  </si>
  <si>
    <t>576146321</t>
  </si>
  <si>
    <t>Asfaltový koberec otevřený AKO 16 (AKOH) tl 50 mm š přes 3 m z nemodifikovaného asfaltu</t>
  </si>
  <si>
    <t>-1390404275</t>
  </si>
  <si>
    <t>596811120</t>
  </si>
  <si>
    <t>Kladení betonové dlažby komunikací pro pěší do lože z kameniva velikosti do 0,09 m2 pl do 50 m2</t>
  </si>
  <si>
    <t>262221829</t>
  </si>
  <si>
    <t>59245018</t>
  </si>
  <si>
    <t>dlažba tvar obdélník betonová 200x100x60mm přírodní</t>
  </si>
  <si>
    <t>-907917712</t>
  </si>
  <si>
    <t>216,3*1,03 'Přepočtené koeficientem množství</t>
  </si>
  <si>
    <t>Úpravy povrchů, podlahy a osazování výplní</t>
  </si>
  <si>
    <t>631311135</t>
  </si>
  <si>
    <t>Mazanina tl přes 120 do 240 mm z betonu prostého bez zvýšených nároků na prostředí tř. C 20/25</t>
  </si>
  <si>
    <t>-74108066</t>
  </si>
  <si>
    <t>"S1-3" 3,58*0,14</t>
  </si>
  <si>
    <t>631319013</t>
  </si>
  <si>
    <t>Příplatek k mazanině tl přes 120 do 240 mm za přehlazení povrchu</t>
  </si>
  <si>
    <t>682008701</t>
  </si>
  <si>
    <t>631319175</t>
  </si>
  <si>
    <t>Příplatek k mazanině tl přes 120 do 240 mm za stržení povrchu spodní vrstvy před vložením výztuže</t>
  </si>
  <si>
    <t>-998822753</t>
  </si>
  <si>
    <t>631362021</t>
  </si>
  <si>
    <t>Výztuž mazanin svařovanými sítěmi Kari</t>
  </si>
  <si>
    <t>1772286999</t>
  </si>
  <si>
    <t>3,58*1,25*4,44*0,001</t>
  </si>
  <si>
    <t>Trubní vedení</t>
  </si>
  <si>
    <t>895270001</t>
  </si>
  <si>
    <t>Proplachovací a kontrolní šachta z PVC-U vnější průměr 315 mm pro drenáže s lapačem písku užitné výšky 350 mm</t>
  </si>
  <si>
    <t>1558137172</t>
  </si>
  <si>
    <t>895270021</t>
  </si>
  <si>
    <t>Proplachovací a kontrolní šachta z PVC-U vnější průměr 315 mm pro drenáže šachtové prodloužení světlé hloubky 800 mm</t>
  </si>
  <si>
    <t>-1449213813</t>
  </si>
  <si>
    <t>40</t>
  </si>
  <si>
    <t>916231212R</t>
  </si>
  <si>
    <t xml:space="preserve">Osazení obrubníku betonového stojatého s gumovou hranou do lože z betonu prostého </t>
  </si>
  <si>
    <t>2059433946</t>
  </si>
  <si>
    <t>"skok daleký - doskočiště" 21,80</t>
  </si>
  <si>
    <t>41</t>
  </si>
  <si>
    <t>5921001R</t>
  </si>
  <si>
    <t>obrubník sportovní polymerbetonový s gumovou hranou 60/400/1000mm</t>
  </si>
  <si>
    <t>-1291174818</t>
  </si>
  <si>
    <t>"doskočiště" 21,80</t>
  </si>
  <si>
    <t>21,8*1,03 'Přepočtené koeficientem množství</t>
  </si>
  <si>
    <t>42</t>
  </si>
  <si>
    <t>916331112</t>
  </si>
  <si>
    <t>Osazení zahradního obrubníku betonového do lože z betonu s boční opěrou</t>
  </si>
  <si>
    <t>-2145151633</t>
  </si>
  <si>
    <t>54,29</t>
  </si>
  <si>
    <t>43</t>
  </si>
  <si>
    <t>59217002</t>
  </si>
  <si>
    <t>obrubník zahradní betonový šedý 1000x50x200mm</t>
  </si>
  <si>
    <t>1706471318</t>
  </si>
  <si>
    <t>54,29*1,01 'Přepočtené koeficientem množství</t>
  </si>
  <si>
    <t>44</t>
  </si>
  <si>
    <t>916991121</t>
  </si>
  <si>
    <t>Lože pod obrubníky z betonu prostého</t>
  </si>
  <si>
    <t>-2117990397</t>
  </si>
  <si>
    <t>"pod obrubníky betonové" 0,30*0,30*54,29</t>
  </si>
  <si>
    <t>"pod obrubníky gumové" 0,30*0,30*21,80</t>
  </si>
  <si>
    <t>"pod odvodňovací žlab" 0,40*0,30*198,0</t>
  </si>
  <si>
    <t>"pod záchytnou vanu" (8,0+4,0+8,0)*0,60*0,15</t>
  </si>
  <si>
    <t>45</t>
  </si>
  <si>
    <t>919726121</t>
  </si>
  <si>
    <t>Geotextilie pro ochranu, separaci a filtraci netkaná měrná hm do 200 g/m2</t>
  </si>
  <si>
    <t>-943401662</t>
  </si>
  <si>
    <t>"doskočiště" 7,88*2,88*2+(7,88+2,88)*2*0,20*1,10</t>
  </si>
  <si>
    <t>46</t>
  </si>
  <si>
    <t>919726123</t>
  </si>
  <si>
    <t>Geotextilie pro ochranu, separaci a filtraci netkaná měrná hm přes 300 do 500 g/m2</t>
  </si>
  <si>
    <t>-121480522</t>
  </si>
  <si>
    <t>3,58+(3,14*2,235*0,15)</t>
  </si>
  <si>
    <t>47</t>
  </si>
  <si>
    <t>935113112</t>
  </si>
  <si>
    <t>Osazení odvodňovacího žlabu s krycím roštem šířky přes 200 mm</t>
  </si>
  <si>
    <t>657662377</t>
  </si>
  <si>
    <t>198,0</t>
  </si>
  <si>
    <t>48</t>
  </si>
  <si>
    <t>59227114R.1</t>
  </si>
  <si>
    <t>žlab odvodňovací  vč.krycí mřížky</t>
  </si>
  <si>
    <t>2118362620</t>
  </si>
  <si>
    <t>197,0</t>
  </si>
  <si>
    <t>197*1,03 'Přepočtené koeficientem množství</t>
  </si>
  <si>
    <t>998</t>
  </si>
  <si>
    <t>Přesun hmot</t>
  </si>
  <si>
    <t>49</t>
  </si>
  <si>
    <t>998222012</t>
  </si>
  <si>
    <t>Přesun hmot pro tělovýchovné plochy</t>
  </si>
  <si>
    <t>1866948217</t>
  </si>
  <si>
    <t>PSV</t>
  </si>
  <si>
    <t>Práce a dodávky PSV</t>
  </si>
  <si>
    <t>776</t>
  </si>
  <si>
    <t>Podlahy povlakové</t>
  </si>
  <si>
    <t>50</t>
  </si>
  <si>
    <t>7761001.1</t>
  </si>
  <si>
    <t>D+M sportovního povrchu litý polyuretan SP tl.13 mm, vč.penetračního nástřiku, barva cihlová</t>
  </si>
  <si>
    <t>-565547672</t>
  </si>
  <si>
    <t>51</t>
  </si>
  <si>
    <t>7765003.1</t>
  </si>
  <si>
    <t>Dopravné pro sportovní povrch</t>
  </si>
  <si>
    <t>1242217570</t>
  </si>
  <si>
    <t>52</t>
  </si>
  <si>
    <t>7765004</t>
  </si>
  <si>
    <t>Lajnování pro sportovní povrch</t>
  </si>
  <si>
    <t>-1787157436</t>
  </si>
  <si>
    <t>odměřeno digitálně</t>
  </si>
  <si>
    <t>bílá</t>
  </si>
  <si>
    <t>168,0*5+116,0*5+32,0*2+1,47*3+5,13*13</t>
  </si>
  <si>
    <t>53</t>
  </si>
  <si>
    <t>998776201</t>
  </si>
  <si>
    <t>Přesun hmot procentní pro podlahy povlakové v objektech v do 6 m</t>
  </si>
  <si>
    <t>1178696499</t>
  </si>
  <si>
    <t>783</t>
  </si>
  <si>
    <t>Dokončovací práce - nátěry</t>
  </si>
  <si>
    <t>54</t>
  </si>
  <si>
    <t>783009301</t>
  </si>
  <si>
    <t>Písmomalířské práce v písmen nebo číslic do 750 mm</t>
  </si>
  <si>
    <t>982339920</t>
  </si>
  <si>
    <t>"na sportovním povrchu SP" 4*2</t>
  </si>
  <si>
    <t>792</t>
  </si>
  <si>
    <t>Sportovní vybavení</t>
  </si>
  <si>
    <t>55</t>
  </si>
  <si>
    <t>7920201</t>
  </si>
  <si>
    <t>D+M kruh pro vrh koulí 2135x50x5mm žár pozink, vč zarážecího břevna (součást dodávky), kompletní provedení podle tab.PSV ozn.X01-7,8</t>
  </si>
  <si>
    <t>-1656825029</t>
  </si>
  <si>
    <t>56</t>
  </si>
  <si>
    <t>792R015</t>
  </si>
  <si>
    <t>D+M lapače písku s krytem 1000x500x105 mm, ozn.č. X01-5</t>
  </si>
  <si>
    <t>-449873565</t>
  </si>
  <si>
    <t>57</t>
  </si>
  <si>
    <t>792R017</t>
  </si>
  <si>
    <t>D+M doskočiště pro skok vysoký, vel.6000x4000 mm, dopad.žíněnka, deka, plachta, lať, cvičná guma, stojany, kompl.provedení podle tabulky PSV, ozn.č. X01-1,2</t>
  </si>
  <si>
    <t>-415162907</t>
  </si>
  <si>
    <t>58</t>
  </si>
  <si>
    <t>792R020</t>
  </si>
  <si>
    <t>D+M mobilní kryt na doskočiště do výšky, komplet provedení podle tabulky PSV, ozn.č. X01-3</t>
  </si>
  <si>
    <t>996634088</t>
  </si>
  <si>
    <t>59</t>
  </si>
  <si>
    <t>792R706</t>
  </si>
  <si>
    <t>D+M Odrazové břevno pro skok do dálky, vel.1220x300x60mm, podle tabulky PSV, ozn.č. X01-4</t>
  </si>
  <si>
    <t>719636372</t>
  </si>
  <si>
    <t>60</t>
  </si>
  <si>
    <t>792R708</t>
  </si>
  <si>
    <t>D+M Plachta na zakrytí doskočiště + pružné lanko, zpevněné okraje, kroužky, vel.8500x4000 mm, podle tabulky PSV, ozn.č. X01-6</t>
  </si>
  <si>
    <t>1990213650</t>
  </si>
  <si>
    <t>61</t>
  </si>
  <si>
    <t>792R022</t>
  </si>
  <si>
    <t xml:space="preserve">Doprava sportovního vybavení </t>
  </si>
  <si>
    <t>369969069</t>
  </si>
  <si>
    <t>62</t>
  </si>
  <si>
    <t>792R025</t>
  </si>
  <si>
    <t>Závěrečná revize sportoviště</t>
  </si>
  <si>
    <t>1805832085</t>
  </si>
  <si>
    <t>63</t>
  </si>
  <si>
    <t>1851662652</t>
  </si>
  <si>
    <t>64</t>
  </si>
  <si>
    <t>-1165261732</t>
  </si>
  <si>
    <t>65</t>
  </si>
  <si>
    <t>1949959017</t>
  </si>
  <si>
    <t>66</t>
  </si>
  <si>
    <t>630757553</t>
  </si>
  <si>
    <t>SO-02 - Víceúčelové hřiště</t>
  </si>
  <si>
    <t xml:space="preserve">    767 - Konstrukce zámečnické</t>
  </si>
  <si>
    <t>122251101</t>
  </si>
  <si>
    <t>Odkopávky a prokopávky nezapažené v hornině třídy těžitelnosti I skupiny 3 objem do 20 m3 strojně</t>
  </si>
  <si>
    <t>735248234</t>
  </si>
  <si>
    <t>2,99*6,058*0,35</t>
  </si>
  <si>
    <t>132251103</t>
  </si>
  <si>
    <t>Hloubení rýh nezapažených š do 800 mm v hornině třídy těžitelnosti I skupiny 3 objem do 100 m3 strojně</t>
  </si>
  <si>
    <t>-1775706998</t>
  </si>
  <si>
    <t>"pro obrubníky" 4,30*0,30*0,30</t>
  </si>
  <si>
    <t>"pro drenáže" 306,70*0,40*0,50</t>
  </si>
  <si>
    <t>"pro odvodňovací žlab" 159,64*0,40*0,30</t>
  </si>
  <si>
    <t>"pro betonový pas" 157,0*0,50*1,0</t>
  </si>
  <si>
    <t>"pro chráničky" 78,0*0,35*0,80</t>
  </si>
  <si>
    <t>133251101</t>
  </si>
  <si>
    <t>Hloubení šachet nezapažených v hornině třídy těžitelnosti I skupiny 3 objem do 20 m3</t>
  </si>
  <si>
    <t>509464967</t>
  </si>
  <si>
    <t>pro patky</t>
  </si>
  <si>
    <t>0,40*0,40*0,60*6</t>
  </si>
  <si>
    <t>pro patky elektro osvětlení</t>
  </si>
  <si>
    <t>1,30*1,30*1,0*6</t>
  </si>
  <si>
    <t>-1095393370</t>
  </si>
  <si>
    <t>"pro zásyp tam a zpět" 78,0*0,35*0,80</t>
  </si>
  <si>
    <t>1586996774</t>
  </si>
  <si>
    <t>6,34+181,224-21,84+10,716</t>
  </si>
  <si>
    <t>-1711558318</t>
  </si>
  <si>
    <t>176,440*10</t>
  </si>
  <si>
    <t>1778160098</t>
  </si>
  <si>
    <t>"pro zásyp" 78,0*0,35*0,80</t>
  </si>
  <si>
    <t>1518504470</t>
  </si>
  <si>
    <t>176,44*1,8</t>
  </si>
  <si>
    <t>-1619607586</t>
  </si>
  <si>
    <t>6,34+181,224+10,716</t>
  </si>
  <si>
    <t>1622879531</t>
  </si>
  <si>
    <t>"zásyp chráničky" 78,0*0,35*0,80</t>
  </si>
  <si>
    <t>1915605128</t>
  </si>
  <si>
    <t>"S2-1" 1449,0</t>
  </si>
  <si>
    <t>"S2-2" 116,0</t>
  </si>
  <si>
    <t>"sklad" 2,99*6,058</t>
  </si>
  <si>
    <t>-1764710217</t>
  </si>
  <si>
    <t>"PE 160" 306,70*0,40*0,50</t>
  </si>
  <si>
    <t>-1542085501</t>
  </si>
  <si>
    <t>"drenáže" 306,70*(0,40+0,50)*2*1,25</t>
  </si>
  <si>
    <t>-464326558</t>
  </si>
  <si>
    <t>690,075*1,15 'Přepočtené koeficientem množství</t>
  </si>
  <si>
    <t>469396509</t>
  </si>
  <si>
    <t>44,0*6+6,0+26,20+3,0*3+1,50</t>
  </si>
  <si>
    <t>-451055217</t>
  </si>
  <si>
    <t>1281531682</t>
  </si>
  <si>
    <t>1123876733</t>
  </si>
  <si>
    <t>78*1,05 'Přepočtené koeficientem množství</t>
  </si>
  <si>
    <t>271542211</t>
  </si>
  <si>
    <t>Podsyp pod základové konstrukce se zhutněním z netříděné štěrkodrtě</t>
  </si>
  <si>
    <t>-2041052399</t>
  </si>
  <si>
    <t>2,99*6,058*0,15</t>
  </si>
  <si>
    <t>274321411</t>
  </si>
  <si>
    <t>Základové pasy ze ŽB bez zvýšených nároků na prostředí tř. C 20/25</t>
  </si>
  <si>
    <t>1265450594</t>
  </si>
  <si>
    <t>157,0*0,50*1,0</t>
  </si>
  <si>
    <t>274352241</t>
  </si>
  <si>
    <t xml:space="preserve">Zřízení bednění základových pasů kruhového </t>
  </si>
  <si>
    <t>-1810896337</t>
  </si>
  <si>
    <t>157,0*0,50*2</t>
  </si>
  <si>
    <t>274352242</t>
  </si>
  <si>
    <t xml:space="preserve">Odstranění bednění základových pasů kruhového </t>
  </si>
  <si>
    <t>-764852644</t>
  </si>
  <si>
    <t>274361821</t>
  </si>
  <si>
    <t>Výztuž základových pasů betonářskou ocelí 10 505 (R)</t>
  </si>
  <si>
    <t>-801939770</t>
  </si>
  <si>
    <t>78,5*0,100</t>
  </si>
  <si>
    <t>275313711</t>
  </si>
  <si>
    <t>Základové patky z betonu tř. C 20/25</t>
  </si>
  <si>
    <t>-107687990</t>
  </si>
  <si>
    <t>"patky pro sloupky" 0,40*0,40*0,80*6</t>
  </si>
  <si>
    <t>"patky pro nové osvětlení" 1,30*1,30*1,0*6</t>
  </si>
  <si>
    <t>275351121</t>
  </si>
  <si>
    <t>Zřízení bednění základových patek</t>
  </si>
  <si>
    <t>1439102108</t>
  </si>
  <si>
    <t>"patky pro sloupky" (0,40+0,40)*2*0,20*6</t>
  </si>
  <si>
    <t>"patky pro nové osvětlení" (1,30+1,30)*2*1,0*6</t>
  </si>
  <si>
    <t>275351122</t>
  </si>
  <si>
    <t>Odstranění bednění základových patek</t>
  </si>
  <si>
    <t>-1173777114</t>
  </si>
  <si>
    <t>33,12</t>
  </si>
  <si>
    <t>1909070060</t>
  </si>
  <si>
    <t>564710011</t>
  </si>
  <si>
    <t>Podklad z kameniva hrubého drceného vel. 8-16 mm plochy přes 100 m2 tl 50 mm</t>
  </si>
  <si>
    <t>368296678</t>
  </si>
  <si>
    <t>564751115</t>
  </si>
  <si>
    <t>Podklad z kameniva hrubého drceného vel. 32-63 mm plochy přes 100 m2 tl 190 mm</t>
  </si>
  <si>
    <t>1333314269</t>
  </si>
  <si>
    <t>564801111</t>
  </si>
  <si>
    <t>Podklad z kamenné drti 0-4 plochy přes 100 m2 tl 30 mm</t>
  </si>
  <si>
    <t>1164480917</t>
  </si>
  <si>
    <t>564801111R</t>
  </si>
  <si>
    <t>Podklad ze štěrkodrtě 4-8 plochy přes 100 m2 tl 30 mm</t>
  </si>
  <si>
    <t>-972078042</t>
  </si>
  <si>
    <t>-1127539860</t>
  </si>
  <si>
    <t>564831111</t>
  </si>
  <si>
    <t>Podklad ze štěrkodrtě 0-8 plochy přes 100 m2 tl 100 mm</t>
  </si>
  <si>
    <t>974361750</t>
  </si>
  <si>
    <t>689105344</t>
  </si>
  <si>
    <t>"S2.2" 116,0</t>
  </si>
  <si>
    <t>-355239060</t>
  </si>
  <si>
    <t>116*1,03 'Přepočtené koeficientem množství</t>
  </si>
  <si>
    <t>2122355046</t>
  </si>
  <si>
    <t>-1623469</t>
  </si>
  <si>
    <t>9002000</t>
  </si>
  <si>
    <t>D+M skladu sportovního nářadí</t>
  </si>
  <si>
    <t>-1552687583</t>
  </si>
  <si>
    <t>-1847063769</t>
  </si>
  <si>
    <t>4,30</t>
  </si>
  <si>
    <t>1517637176</t>
  </si>
  <si>
    <t>4,3*1,01 'Přepočtené koeficientem množství</t>
  </si>
  <si>
    <t>320353820</t>
  </si>
  <si>
    <t>"pod obrubníky betonové" 0,30*0,30*4,30</t>
  </si>
  <si>
    <t>"pod odvodňovací žlab" 0,40*0,30*159,64</t>
  </si>
  <si>
    <t>476508557</t>
  </si>
  <si>
    <t>(47,0+32,82)*2</t>
  </si>
  <si>
    <t>1703425577</t>
  </si>
  <si>
    <t>159,64</t>
  </si>
  <si>
    <t>159,64*1,03 'Přepočtené koeficientem množství</t>
  </si>
  <si>
    <t>949101112</t>
  </si>
  <si>
    <t>Lešení pomocné pro objekty pozemních staveb s lešeňovou podlahou v přes 1,9 do 3,5 m zatížení do 150 kg/m2</t>
  </si>
  <si>
    <t>-142138462</t>
  </si>
  <si>
    <t>157,40*1,0</t>
  </si>
  <si>
    <t>2090615588</t>
  </si>
  <si>
    <t>767</t>
  </si>
  <si>
    <t>Konstrukce zámečnické</t>
  </si>
  <si>
    <t>7670203</t>
  </si>
  <si>
    <t>D+M vodorovného vyztužení Jekl 35x35x3mm, žárový pozink</t>
  </si>
  <si>
    <t>1859997976</t>
  </si>
  <si>
    <t>"pohled A" (46,60-1,50-1,50)*3</t>
  </si>
  <si>
    <t>"pohled B" 32,10*3</t>
  </si>
  <si>
    <t>"pohled C" (46,60-1,50-1,50)*3</t>
  </si>
  <si>
    <t>"pohled D" 32,10*3</t>
  </si>
  <si>
    <t>7670204</t>
  </si>
  <si>
    <t>D+M sítě záchytné polypropylenové oka 100 x 100mm tl.5mm, zelená, s osazením na sloupky a ocelové vzpěry vč.upevňovacího materiálu a příslušenství</t>
  </si>
  <si>
    <t>1240677194</t>
  </si>
  <si>
    <t>"pohled A" (46,60-1,50-1,50)*1,915</t>
  </si>
  <si>
    <t>"pohled B" 32,10*1,915</t>
  </si>
  <si>
    <t>"pohled C" (46,60-1,50-1,50)*1,915</t>
  </si>
  <si>
    <t>"pohled D" 32,10*1,915</t>
  </si>
  <si>
    <t>289,932*1,1 'Přepočtené koeficientem množství</t>
  </si>
  <si>
    <t>7670205</t>
  </si>
  <si>
    <t>D+M sítě ochranné polypropylenové oka 60 x 60mm tl.4,75mm, tmavě zelená, antivandal s ocelovou vložkou, s osazením na sloupky a ocelové vzpěry vč.upevňovacího materiálu a příslušenství</t>
  </si>
  <si>
    <t>2130043936</t>
  </si>
  <si>
    <t>"pohled A" (46,60-1,50-1,50)*2,93</t>
  </si>
  <si>
    <t>"pohled B" 32,10*2,93</t>
  </si>
  <si>
    <t>"pohled C" (46,60-1,50-1,50)*2,93</t>
  </si>
  <si>
    <t>"pohled D" 32,10*2,93</t>
  </si>
  <si>
    <t>443,602*1,1 'Přepočtené koeficientem množství</t>
  </si>
  <si>
    <t>7670301</t>
  </si>
  <si>
    <t>D+M sloupku hrazení z ocelových trubek 89/4mm, délka 5800mm, žár.pozink</t>
  </si>
  <si>
    <t>534988436</t>
  </si>
  <si>
    <t>7670302</t>
  </si>
  <si>
    <t>D+M sloupku hrazení z ocelových trubek 89/4mm, délka 3815mm, žár.pozink</t>
  </si>
  <si>
    <t>408212859</t>
  </si>
  <si>
    <t>7670303</t>
  </si>
  <si>
    <t>D+M sloupku hrazení z ocelových trubek 89/6,3mm, délka 5800mm, žár.pozink</t>
  </si>
  <si>
    <t>46334357</t>
  </si>
  <si>
    <t>767104</t>
  </si>
  <si>
    <t>D+M dvoukřídlá brána vel 2x1400x2915mm, žár pozink, kování, zamykání, podle tab PSV ozn.X02-4</t>
  </si>
  <si>
    <t>795219828</t>
  </si>
  <si>
    <t>767105</t>
  </si>
  <si>
    <t>D+M bandáž sloupků osvětlení, podle tab PSV ozn.X02-5</t>
  </si>
  <si>
    <t>1234370233</t>
  </si>
  <si>
    <t>767106</t>
  </si>
  <si>
    <t>D+M bandáž sloupků konstrukce basketbalu, podle tab PSV ozn.X02-6</t>
  </si>
  <si>
    <t>-1427796716</t>
  </si>
  <si>
    <t>767R202</t>
  </si>
  <si>
    <t>D+M PVC krytek na ocelové sloupky</t>
  </si>
  <si>
    <t>134836361</t>
  </si>
  <si>
    <t>998767201</t>
  </si>
  <si>
    <t>Přesun hmot procentní pro zámečnické konstrukce v objektech v do 6 m</t>
  </si>
  <si>
    <t>2066140850</t>
  </si>
  <si>
    <t>7762001</t>
  </si>
  <si>
    <t>D+M sportovního povrchu z umělého trávníku dle PD v.vlasu 24mm</t>
  </si>
  <si>
    <t>-841132645</t>
  </si>
  <si>
    <t>7765003</t>
  </si>
  <si>
    <t>-897180424</t>
  </si>
  <si>
    <t xml:space="preserve">Lajnování pro sportovní povrch </t>
  </si>
  <si>
    <t>-704389422</t>
  </si>
  <si>
    <t>"bílá" 208,80</t>
  </si>
  <si>
    <t>"černá" 322,0</t>
  </si>
  <si>
    <t>"červená" 35,0</t>
  </si>
  <si>
    <t>"žlutá" 144,0</t>
  </si>
  <si>
    <t>"modrá" 62,0</t>
  </si>
  <si>
    <t>2113182628</t>
  </si>
  <si>
    <t>D+M 2x ocelové sloupky na volejbal, vč sítě, vč.kotvení do pouzder (součást dodávky), kompletní provedení podle tab.PSV ozn.X02-2</t>
  </si>
  <si>
    <t>832481445</t>
  </si>
  <si>
    <t>7920203</t>
  </si>
  <si>
    <t>D+M branka na futsal vel.3000x2000mm, vč sítě, vč.kotvení do pouzder (součást dodávky), kompletní provedení podle tab.PSV ozn.X02-1</t>
  </si>
  <si>
    <t>-1076761420</t>
  </si>
  <si>
    <t>7920204</t>
  </si>
  <si>
    <t>D+M basketbalová konstrukce vysazení 3180mm, deska, koš, síťka, kompletní provedení podle tab.PSV ozn.X02-3</t>
  </si>
  <si>
    <t>-1550735656</t>
  </si>
  <si>
    <t>-273032839</t>
  </si>
  <si>
    <t>-1265309060</t>
  </si>
  <si>
    <t>-987963768</t>
  </si>
  <si>
    <t>67</t>
  </si>
  <si>
    <t>1718934249</t>
  </si>
  <si>
    <t>-1641130567</t>
  </si>
  <si>
    <t>69</t>
  </si>
  <si>
    <t>-1696134175</t>
  </si>
  <si>
    <t>SO-03 - Tribuny</t>
  </si>
  <si>
    <t xml:space="preserve">    3 - Svislé a kompletní konstrukce</t>
  </si>
  <si>
    <t xml:space="preserve">    796 - Mobiliář</t>
  </si>
  <si>
    <t>-2126867147</t>
  </si>
  <si>
    <t>6,40*4,0*0,30*2</t>
  </si>
  <si>
    <t>132251101</t>
  </si>
  <si>
    <t>Hloubení rýh nezapažených š do 800 mm v hornině třídy těžitelnosti I skupiny 3 objem do 20 m3 strojně</t>
  </si>
  <si>
    <t>-1840330570</t>
  </si>
  <si>
    <t>"pro obrubníky" 6,30*0,30*0,30</t>
  </si>
  <si>
    <t>162251102</t>
  </si>
  <si>
    <t>Vodorovné přemístění přes 20 do 50 m výkopku/sypaniny z horniny třídy těžitelnosti I skupiny 1 až 3</t>
  </si>
  <si>
    <t>-1007806215</t>
  </si>
  <si>
    <t>"manipulace se zeminou pro násyp" (16,50+18,0)*1,70*0,30*2</t>
  </si>
  <si>
    <t>2015707297</t>
  </si>
  <si>
    <t>"zemina pro násyp" (16,50+18,0)*1,70*0,30*2</t>
  </si>
  <si>
    <t>171151103</t>
  </si>
  <si>
    <t>Uložení sypaniny z hornin soudržných do násypů zhutněných strojně</t>
  </si>
  <si>
    <t>-476312125</t>
  </si>
  <si>
    <t>(16,50+18,0)*1,70*0,30*2</t>
  </si>
  <si>
    <t>-1475554045</t>
  </si>
  <si>
    <t>15,36+0,567</t>
  </si>
  <si>
    <t>1669431213</t>
  </si>
  <si>
    <t>8,30+28,0+11,20</t>
  </si>
  <si>
    <t>271532212</t>
  </si>
  <si>
    <t>Podsyp pod základové konstrukce se zhutněním z hrubého kameniva frakce 0 až 32 mm</t>
  </si>
  <si>
    <t>-1262022852</t>
  </si>
  <si>
    <t>8,0*3,50*0,30*2</t>
  </si>
  <si>
    <t>7,0*1,60*0,30*2</t>
  </si>
  <si>
    <t>Svislé a kompletní konstrukce</t>
  </si>
  <si>
    <t>311261111</t>
  </si>
  <si>
    <t>Osazování betonových bloků objemu přes 0,06 do 0,10 m3 na MC 25 (ozn.X03-5)</t>
  </si>
  <si>
    <t>740783279</t>
  </si>
  <si>
    <t>593R001</t>
  </si>
  <si>
    <t>Betonový blok vel.400x250x800mm, ozn.X03-5</t>
  </si>
  <si>
    <t>1188753847</t>
  </si>
  <si>
    <t>18*1,01 'Přepočtené koeficientem množství</t>
  </si>
  <si>
    <t>311261121</t>
  </si>
  <si>
    <t>Osazování betonových bloků objemu přes 0,20 do 0,30 m3 na MC 25 (ozn.X03-2)</t>
  </si>
  <si>
    <t>-1265545154</t>
  </si>
  <si>
    <t>593R002</t>
  </si>
  <si>
    <t>Betonový blok vel.400x800x800mm ozn.X03-2</t>
  </si>
  <si>
    <t>-1509293798</t>
  </si>
  <si>
    <t>12*1,01 'Přepočtené koeficientem množství</t>
  </si>
  <si>
    <t>311261131</t>
  </si>
  <si>
    <t>Osazování betonových bloků objemu přes 0,40 do 0,60 m3 na MC 25 (ozn.X03-1)</t>
  </si>
  <si>
    <t>-910403712</t>
  </si>
  <si>
    <t>593R003</t>
  </si>
  <si>
    <t>Betonový blok  vel.1600x800x400mm ozn.X03-11</t>
  </si>
  <si>
    <t>-2016534330</t>
  </si>
  <si>
    <t xml:space="preserve">Doprava betonových bloků </t>
  </si>
  <si>
    <t>703965586</t>
  </si>
  <si>
    <t>-1782681603</t>
  </si>
  <si>
    <t>"S3-1" 8,30</t>
  </si>
  <si>
    <t>-2130252862</t>
  </si>
  <si>
    <t>8,3*1,03 'Přepočtené koeficientem množství</t>
  </si>
  <si>
    <t>1058196681</t>
  </si>
  <si>
    <t>6,30</t>
  </si>
  <si>
    <t>2123816533</t>
  </si>
  <si>
    <t>6,3*1,01 'Přepočtené koeficientem množství</t>
  </si>
  <si>
    <t>1493723447</t>
  </si>
  <si>
    <t>"pod obrubníky betonové" 0,30*0,30*6,30</t>
  </si>
  <si>
    <t>998223011</t>
  </si>
  <si>
    <t>Přesun hmot pro pozemní komunikace s krytem dlážděným</t>
  </si>
  <si>
    <t>-502743562</t>
  </si>
  <si>
    <t>796</t>
  </si>
  <si>
    <t>Mobiliář</t>
  </si>
  <si>
    <t>796R7001</t>
  </si>
  <si>
    <t>D+M sedák na jeviště plast s podkladním  profilem, vč.kotvení, komplet dle tab.PSV ozn.X03-3</t>
  </si>
  <si>
    <t>-1949768423</t>
  </si>
  <si>
    <t>796R7002</t>
  </si>
  <si>
    <t>D+M sedák na hlediště plast s podkladním  profilem, vč.kotvení, komplet dle tab.PSV ozn.X03-4</t>
  </si>
  <si>
    <t>-1930693222</t>
  </si>
  <si>
    <t>796R1205</t>
  </si>
  <si>
    <t>Dopravné pro mobiliář</t>
  </si>
  <si>
    <t>1096700106</t>
  </si>
  <si>
    <t>1533467712</t>
  </si>
  <si>
    <t>-525586210</t>
  </si>
  <si>
    <t>-1918725261</t>
  </si>
  <si>
    <t>680386823</t>
  </si>
  <si>
    <t>SO-04 - Oplocení</t>
  </si>
  <si>
    <t>133212811</t>
  </si>
  <si>
    <t>Hloubení nezapažených šachet v hornině třídy těžitelnosti I skupiny 3 plocha výkopu do 4 m2 ručně</t>
  </si>
  <si>
    <t>1497484290</t>
  </si>
  <si>
    <t>oplocení</t>
  </si>
  <si>
    <t>"v.2m" 3,14*0,15*0,15*0,88*45</t>
  </si>
  <si>
    <t>"v.4m" 3,14*0,30*0,30*0,90*22</t>
  </si>
  <si>
    <t>162751117</t>
  </si>
  <si>
    <t>1704220858</t>
  </si>
  <si>
    <t>"šachty" 8,393</t>
  </si>
  <si>
    <t>162751119</t>
  </si>
  <si>
    <t>-704392856</t>
  </si>
  <si>
    <t>8,393*10</t>
  </si>
  <si>
    <t>-968511726</t>
  </si>
  <si>
    <t>8,393*1,8</t>
  </si>
  <si>
    <t>751911927</t>
  </si>
  <si>
    <t>275313611</t>
  </si>
  <si>
    <t>Základové patky z betonu tř. C 16/20</t>
  </si>
  <si>
    <t>-204718554</t>
  </si>
  <si>
    <t>"v.2m" 3,14*0,15*0,15*0,80*45</t>
  </si>
  <si>
    <t>"v.4m" 3,14*0,30*0,30*0,80*22</t>
  </si>
  <si>
    <t>3381001</t>
  </si>
  <si>
    <t>D+M plastového víčka na sloupek hrazení</t>
  </si>
  <si>
    <t>385749869</t>
  </si>
  <si>
    <t>45+22</t>
  </si>
  <si>
    <t>348121221</t>
  </si>
  <si>
    <t>Osazení podhrabových desek dl přes 2 do 3 m na ocelové plotové sloupky</t>
  </si>
  <si>
    <t>-413602185</t>
  </si>
  <si>
    <t>(111,05+53,13)/2,47</t>
  </si>
  <si>
    <t>59232543R</t>
  </si>
  <si>
    <t xml:space="preserve">betonová podhrabová deska 2470x300x50mm </t>
  </si>
  <si>
    <t>356418710</t>
  </si>
  <si>
    <t>66,47*1,02 'Přepočtené koeficientem množství</t>
  </si>
  <si>
    <t>348171146</t>
  </si>
  <si>
    <t>Montáž panelového svařovaného oplocení v přes 1,5 do 2,0 m</t>
  </si>
  <si>
    <t>519507163</t>
  </si>
  <si>
    <t>111,05+53,13</t>
  </si>
  <si>
    <t>55342412R</t>
  </si>
  <si>
    <t>plotový panel svařovaný v 1,5-2,0m š do 2,5m průměru drátu 5mm oka 55x200mm s horizontálním prolisem povrchová úprava PZ</t>
  </si>
  <si>
    <t>-1974471306</t>
  </si>
  <si>
    <t>164,18*0,4 'Přepočtené koeficientem množství</t>
  </si>
  <si>
    <t>998232111</t>
  </si>
  <si>
    <t>Přesun hmot pro oplocení zděné z cihel nebo tvárnic v přes 3 do 10 m</t>
  </si>
  <si>
    <t>-809596133</t>
  </si>
  <si>
    <t>7674000</t>
  </si>
  <si>
    <t>D+M sloupku oplocení v.2,0m,Jekl 60/60/2mm, délka sloupku 2600mm, žárový pozink</t>
  </si>
  <si>
    <t>-129454973</t>
  </si>
  <si>
    <t>7674001</t>
  </si>
  <si>
    <t>D+M sloupku oplocení v.2,0m, Jekl 80/80/3mm, délka sloupku 2700mm,  žárový pozink</t>
  </si>
  <si>
    <t>-1378349540</t>
  </si>
  <si>
    <t>-1265360254</t>
  </si>
  <si>
    <t>137976402</t>
  </si>
  <si>
    <t>-568053789</t>
  </si>
  <si>
    <t>1061562721</t>
  </si>
  <si>
    <t>788223996</t>
  </si>
  <si>
    <t>SO-07 - Sadové úpravy</t>
  </si>
  <si>
    <t>1801000</t>
  </si>
  <si>
    <t>Sadové úpravy dle special.</t>
  </si>
  <si>
    <t>433044143</t>
  </si>
  <si>
    <t>165520738</t>
  </si>
  <si>
    <t>-1501488872</t>
  </si>
  <si>
    <t>-140068014</t>
  </si>
  <si>
    <t>REKONSTRUKCE SPORTOVIŠTĚ AREÁLU SOŠ, ul. Jana Maláta                    Nový Bydžov                                                                                                                       Úpravy zeleně</t>
  </si>
  <si>
    <t>Rozpočet</t>
  </si>
  <si>
    <t xml:space="preserve">Poř. č. </t>
  </si>
  <si>
    <t xml:space="preserve">Předčíslí </t>
  </si>
  <si>
    <t>mj</t>
  </si>
  <si>
    <t>Cena v Kč</t>
  </si>
  <si>
    <t>Hmotnost v t</t>
  </si>
  <si>
    <t>Jednotka</t>
  </si>
  <si>
    <t>Celkem</t>
  </si>
  <si>
    <t>jednotka</t>
  </si>
  <si>
    <t>celkem</t>
  </si>
  <si>
    <t>dodávka</t>
  </si>
  <si>
    <t>montáž</t>
  </si>
  <si>
    <r>
      <t>Sejmutí použitelné ornice a uložení  tl 15cm x 379 m2 (</t>
    </r>
    <r>
      <rPr>
        <sz val="8"/>
        <color indexed="8"/>
        <rFont val="Times New Roman"/>
        <family val="1"/>
        <charset val="238"/>
      </rPr>
      <t>plocha nových trávníků)</t>
    </r>
  </si>
  <si>
    <r>
      <t>m</t>
    </r>
    <r>
      <rPr>
        <vertAlign val="superscript"/>
        <sz val="10"/>
        <color indexed="8"/>
        <rFont val="Times New Roman"/>
        <family val="1"/>
        <charset val="238"/>
      </rPr>
      <t>3</t>
    </r>
  </si>
  <si>
    <t>171 20-61</t>
  </si>
  <si>
    <t>Uložení zeminy do násypu + urovnání</t>
  </si>
  <si>
    <t>181 11-1111</t>
  </si>
  <si>
    <t>Plošná úprava ploch v rovině pro zeleň bez doplnění ornice</t>
  </si>
  <si>
    <r>
      <t>m</t>
    </r>
    <r>
      <rPr>
        <vertAlign val="superscript"/>
        <sz val="10"/>
        <color indexed="8"/>
        <rFont val="Times New Roman"/>
        <family val="1"/>
        <charset val="238"/>
      </rPr>
      <t>2</t>
    </r>
  </si>
  <si>
    <t>182 30- 3111</t>
  </si>
  <si>
    <t xml:space="preserve">Doplnění  a rozprostření ornice ( nové a z deponie)  v rovině, v tloušťce  30 cm </t>
  </si>
  <si>
    <t>Založení trávníku nového</t>
  </si>
  <si>
    <t>181 41-11</t>
  </si>
  <si>
    <t xml:space="preserve">Založení trávníku výsevem na půdě předem připravené  v rovině </t>
  </si>
  <si>
    <t>185 80-43</t>
  </si>
  <si>
    <t>Zálivka (1000 l -1m3 )+ dovoz vody, jednorázový postřik trávníku 20l/m2 (20*964m2)</t>
  </si>
  <si>
    <t>Rekultivace trávníkových ploch</t>
  </si>
  <si>
    <t xml:space="preserve">Po ukončení všech stavebních prací </t>
  </si>
  <si>
    <t>185 85- R</t>
  </si>
  <si>
    <r>
      <t>Vyčištění , vyhrabání plochy od biologického materiálu ( spadané listí,rozrušení mechovitých porostů ...) na ploše přes 1000m</t>
    </r>
    <r>
      <rPr>
        <vertAlign val="superscript"/>
        <sz val="10"/>
        <color indexed="8"/>
        <rFont val="Times New Roman"/>
        <family val="1"/>
        <charset val="238"/>
      </rPr>
      <t>2</t>
    </r>
  </si>
  <si>
    <t>183 45-1321</t>
  </si>
  <si>
    <t>Provzdušnění travnatých ploch v rovině plochy přes 1000m2</t>
  </si>
  <si>
    <t>183 45-121</t>
  </si>
  <si>
    <t>Prořezání  trávníku v rovině přes 1000 m2</t>
  </si>
  <si>
    <t>183 45-15</t>
  </si>
  <si>
    <t>Zapískování travnatých ploch v rovině plochy přes1000 m2</t>
  </si>
  <si>
    <t>182 30-31</t>
  </si>
  <si>
    <t>Doplnění ornice, substrátu, písku do tl. 100mm</t>
  </si>
  <si>
    <t xml:space="preserve">Založení trávníku výseve na nezatravěných plochách trávníku  v rovině </t>
  </si>
  <si>
    <t>Zálivka (1000 l -1m3 )+ dovoz vody, jednorázový postřik trávníku 20l/m2 (20*626m2)</t>
  </si>
  <si>
    <t>Výsadba  alejových stromů</t>
  </si>
  <si>
    <t xml:space="preserve">183 10 </t>
  </si>
  <si>
    <t>Hloubení jamek v hornině 1 až 4 s 50% výměnou půdy v rovině, objemu do 1 m3</t>
  </si>
  <si>
    <t xml:space="preserve">184 10 </t>
  </si>
  <si>
    <t xml:space="preserve">Výsadba stromů s balem o p. 450-500 mm </t>
  </si>
  <si>
    <t xml:space="preserve">184 90 - </t>
  </si>
  <si>
    <t xml:space="preserve">Osazení kůlu k dřevině </t>
  </si>
  <si>
    <t>184 80 - 11</t>
  </si>
  <si>
    <t>Ošetření vysazených stromů 3 měsíce</t>
  </si>
  <si>
    <t>184 19 - 14</t>
  </si>
  <si>
    <t>Mulčování vysazených dřevin , tl m 15 cm</t>
  </si>
  <si>
    <r>
      <t>m</t>
    </r>
    <r>
      <rPr>
        <vertAlign val="superscript"/>
        <sz val="10"/>
        <rFont val="Times New Roman"/>
        <family val="1"/>
        <charset val="238"/>
      </rPr>
      <t>2</t>
    </r>
  </si>
  <si>
    <t>185 85</t>
  </si>
  <si>
    <r>
      <t>Zálivka</t>
    </r>
    <r>
      <rPr>
        <sz val="8"/>
        <color indexed="8"/>
        <rFont val="Times New Roman"/>
        <family val="1"/>
        <charset val="238"/>
      </rPr>
      <t xml:space="preserve"> (1000 l -1m3 )+ </t>
    </r>
    <r>
      <rPr>
        <sz val="10"/>
        <color indexed="8"/>
        <rFont val="Times New Roman"/>
        <family val="1"/>
        <charset val="238"/>
      </rPr>
      <t>dovoz vody dřeviny 9*50l/kus</t>
    </r>
  </si>
  <si>
    <t>Práce celkem</t>
  </si>
  <si>
    <t>MATERIÁL</t>
  </si>
  <si>
    <t xml:space="preserve">Ornice ( 1 m3 - 1,4 t ) </t>
  </si>
  <si>
    <t>stromy výměna 50 %- 4,5m3                                                                               trávníky nové tl 30cm - 289,20m3                                                                    trávníky rekultivace 10 cm - 62,6m3</t>
  </si>
  <si>
    <t>Dřevěné kůly frézované + vazací materiál pro tvorbu tříbodového úvazku</t>
  </si>
  <si>
    <t>Hnojivo Sylvamix (5tab/strom, 2tab/keř, 1 tab/m keř) , (1tab - 1 g )</t>
  </si>
  <si>
    <t>tab</t>
  </si>
  <si>
    <t>Herbicid( 1l/325 kč, 7l/ha ) Pozn.  - Dle daných možností  a jiné chemické přípravky ( množství je určeno plochou )</t>
  </si>
  <si>
    <t>l</t>
  </si>
  <si>
    <t xml:space="preserve">Mulčovací kůra drcená z jehličnatých stromů,  volně ložená, </t>
  </si>
  <si>
    <t>Ochranný nátěr na kmeny bílý</t>
  </si>
  <si>
    <t>Ztratné  1%</t>
  </si>
  <si>
    <t>ROSTLINNÝ MATERIÁL</t>
  </si>
  <si>
    <t>Travní směs na polo stinná místa 30g/m2</t>
  </si>
  <si>
    <t>plocha: 964+ 1/3 z 626</t>
  </si>
  <si>
    <t>Alejové stromy</t>
  </si>
  <si>
    <r>
      <t xml:space="preserve">Quercus dentata </t>
    </r>
    <r>
      <rPr>
        <sz val="9"/>
        <rFont val="Times New Roman"/>
        <family val="1"/>
        <charset val="238"/>
      </rPr>
      <t>(ob kmínku 16-18cm, bal 500mm)</t>
    </r>
  </si>
  <si>
    <t>Ztratné  10%</t>
  </si>
  <si>
    <t>998 23 - 1311</t>
  </si>
  <si>
    <t>Přesun hmot pro sadovnické a krajinářské úpravy do 5000m vodorovně, bez svislého přesunu</t>
  </si>
  <si>
    <t>určení ceny je vymezeno nejmenší skladovací plochou o velikosti 10 m2/ 1t hmotnosti</t>
  </si>
  <si>
    <t>Materiál celkem</t>
  </si>
  <si>
    <t>Rekapitulace</t>
  </si>
  <si>
    <t>Zahradnické práce</t>
  </si>
  <si>
    <t>Materiál</t>
  </si>
  <si>
    <t>CELKOVÝ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</si>
</sst>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%"/>
    <numFmt numFmtId="165" formatCode="dd\.mm\.yyyy"/>
    <numFmt numFmtId="166" formatCode="#,##0.00000"/>
    <numFmt numFmtId="167" formatCode="#,##0.000"/>
    <numFmt numFmtId="168" formatCode="#,##0.00\ &quot;Kč&quot;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11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1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8"/>
      <color indexed="8"/>
      <name val="Times New Roman"/>
      <family val="1"/>
      <charset val="238"/>
    </font>
    <font>
      <vertAlign val="superscript"/>
      <sz val="10"/>
      <color indexed="8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4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</fills>
  <borders count="5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0" fontId="35" fillId="0" borderId="0" applyNumberFormat="0" applyFill="0" applyBorder="0" applyAlignment="0" applyProtection="0"/>
    <xf numFmtId="0" fontId="36" fillId="0" borderId="0"/>
  </cellStyleXfs>
  <cellXfs count="32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4" fontId="22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21" fillId="0" borderId="19" xfId="0" applyFont="1" applyBorder="1" applyAlignment="1">
      <alignment horizontal="left" vertical="center"/>
    </xf>
    <xf numFmtId="0" fontId="21" fillId="0" borderId="20" xfId="0" applyFont="1" applyBorder="1" applyAlignment="1">
      <alignment horizontal="center"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0" borderId="14" xfId="0" applyFont="1" applyBorder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37" fillId="5" borderId="0" xfId="2" applyFont="1" applyFill="1" applyAlignment="1">
      <alignment horizontal="center" vertical="center"/>
    </xf>
    <xf numFmtId="0" fontId="38" fillId="5" borderId="0" xfId="2" applyFont="1" applyFill="1" applyAlignment="1">
      <alignment horizontal="left" vertical="center" wrapText="1"/>
    </xf>
    <xf numFmtId="0" fontId="38" fillId="5" borderId="0" xfId="2" applyFont="1" applyFill="1" applyAlignment="1">
      <alignment wrapText="1"/>
    </xf>
    <xf numFmtId="0" fontId="38" fillId="5" borderId="0" xfId="2" applyFont="1" applyFill="1" applyAlignment="1">
      <alignment horizontal="center" wrapText="1"/>
    </xf>
    <xf numFmtId="0" fontId="39" fillId="0" borderId="23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37" fillId="0" borderId="32" xfId="2" applyFont="1" applyBorder="1" applyAlignment="1">
      <alignment wrapText="1"/>
    </xf>
    <xf numFmtId="168" fontId="37" fillId="0" borderId="33" xfId="2" applyNumberFormat="1" applyFont="1" applyBorder="1" applyAlignment="1">
      <alignment wrapText="1"/>
    </xf>
    <xf numFmtId="168" fontId="37" fillId="0" borderId="34" xfId="2" applyNumberFormat="1" applyFont="1" applyBorder="1" applyAlignment="1">
      <alignment wrapText="1"/>
    </xf>
    <xf numFmtId="168" fontId="37" fillId="0" borderId="47" xfId="2" applyNumberFormat="1" applyFont="1" applyBorder="1" applyAlignment="1">
      <alignment wrapText="1"/>
    </xf>
    <xf numFmtId="168" fontId="37" fillId="0" borderId="48" xfId="2" applyNumberFormat="1" applyFont="1" applyBorder="1" applyAlignment="1">
      <alignment wrapText="1"/>
    </xf>
    <xf numFmtId="0" fontId="39" fillId="0" borderId="50" xfId="0" applyFont="1" applyBorder="1" applyAlignment="1">
      <alignment horizontal="center" vertical="center"/>
    </xf>
    <xf numFmtId="0" fontId="39" fillId="0" borderId="51" xfId="0" applyFont="1" applyBorder="1" applyAlignment="1">
      <alignment horizontal="left"/>
    </xf>
    <xf numFmtId="0" fontId="41" fillId="0" borderId="51" xfId="0" applyFont="1" applyBorder="1" applyAlignment="1">
      <alignment wrapText="1"/>
    </xf>
    <xf numFmtId="0" fontId="39" fillId="0" borderId="51" xfId="0" applyFont="1" applyBorder="1" applyAlignment="1">
      <alignment horizontal="center"/>
    </xf>
    <xf numFmtId="0" fontId="39" fillId="0" borderId="52" xfId="0" applyFont="1" applyBorder="1" applyAlignment="1">
      <alignment horizontal="center"/>
    </xf>
    <xf numFmtId="0" fontId="0" fillId="0" borderId="53" xfId="0" applyBorder="1"/>
    <xf numFmtId="0" fontId="0" fillId="0" borderId="51" xfId="0" applyBorder="1"/>
    <xf numFmtId="0" fontId="0" fillId="0" borderId="52" xfId="0" applyBorder="1"/>
    <xf numFmtId="0" fontId="39" fillId="0" borderId="39" xfId="0" applyFont="1" applyBorder="1" applyAlignment="1">
      <alignment horizontal="center" vertical="center"/>
    </xf>
    <xf numFmtId="0" fontId="39" fillId="0" borderId="41" xfId="0" applyFont="1" applyBorder="1" applyAlignment="1">
      <alignment horizontal="left"/>
    </xf>
    <xf numFmtId="0" fontId="41" fillId="0" borderId="41" xfId="0" applyFont="1" applyBorder="1" applyAlignment="1">
      <alignment wrapText="1"/>
    </xf>
    <xf numFmtId="0" fontId="39" fillId="0" borderId="41" xfId="0" applyFont="1" applyBorder="1" applyAlignment="1">
      <alignment horizontal="center"/>
    </xf>
    <xf numFmtId="0" fontId="39" fillId="0" borderId="42" xfId="0" applyFont="1" applyBorder="1" applyAlignment="1">
      <alignment horizontal="center"/>
    </xf>
    <xf numFmtId="0" fontId="39" fillId="0" borderId="40" xfId="0" applyFont="1" applyBorder="1"/>
    <xf numFmtId="0" fontId="0" fillId="0" borderId="41" xfId="0" applyBorder="1"/>
    <xf numFmtId="168" fontId="39" fillId="0" borderId="40" xfId="0" applyNumberFormat="1" applyFont="1" applyBorder="1"/>
    <xf numFmtId="0" fontId="0" fillId="0" borderId="42" xfId="0" applyBorder="1"/>
    <xf numFmtId="0" fontId="42" fillId="0" borderId="41" xfId="0" applyFont="1" applyBorder="1" applyAlignment="1">
      <alignment horizontal="left" wrapText="1"/>
    </xf>
    <xf numFmtId="0" fontId="43" fillId="0" borderId="41" xfId="0" applyFont="1" applyBorder="1" applyAlignment="1">
      <alignment wrapText="1"/>
    </xf>
    <xf numFmtId="0" fontId="43" fillId="0" borderId="41" xfId="0" applyFont="1" applyBorder="1" applyAlignment="1">
      <alignment horizontal="center" wrapText="1"/>
    </xf>
    <xf numFmtId="0" fontId="43" fillId="0" borderId="41" xfId="0" applyFont="1" applyBorder="1" applyAlignment="1">
      <alignment horizontal="left" wrapText="1"/>
    </xf>
    <xf numFmtId="0" fontId="39" fillId="0" borderId="39" xfId="0" applyFont="1" applyBorder="1"/>
    <xf numFmtId="168" fontId="39" fillId="0" borderId="41" xfId="0" applyNumberFormat="1" applyFont="1" applyBorder="1"/>
    <xf numFmtId="0" fontId="39" fillId="0" borderId="39" xfId="0" applyFont="1" applyBorder="1" applyAlignment="1">
      <alignment horizontal="center"/>
    </xf>
    <xf numFmtId="0" fontId="39" fillId="0" borderId="41" xfId="0" applyFont="1" applyBorder="1"/>
    <xf numFmtId="0" fontId="39" fillId="0" borderId="42" xfId="0" applyFont="1" applyBorder="1"/>
    <xf numFmtId="0" fontId="46" fillId="0" borderId="41" xfId="0" applyFont="1" applyBorder="1" applyAlignment="1">
      <alignment wrapText="1"/>
    </xf>
    <xf numFmtId="0" fontId="49" fillId="0" borderId="41" xfId="0" applyFont="1" applyBorder="1"/>
    <xf numFmtId="168" fontId="49" fillId="0" borderId="40" xfId="0" applyNumberFormat="1" applyFont="1" applyBorder="1"/>
    <xf numFmtId="168" fontId="0" fillId="0" borderId="40" xfId="0" applyNumberFormat="1" applyBorder="1"/>
    <xf numFmtId="168" fontId="0" fillId="0" borderId="41" xfId="0" applyNumberFormat="1" applyBorder="1"/>
    <xf numFmtId="0" fontId="46" fillId="0" borderId="41" xfId="0" applyFont="1" applyBorder="1" applyAlignment="1">
      <alignment vertical="top" wrapText="1"/>
    </xf>
    <xf numFmtId="168" fontId="0" fillId="0" borderId="0" xfId="0" applyNumberFormat="1"/>
    <xf numFmtId="0" fontId="50" fillId="0" borderId="0" xfId="0" applyFont="1"/>
    <xf numFmtId="3" fontId="39" fillId="0" borderId="39" xfId="0" applyNumberFormat="1" applyFont="1" applyBorder="1"/>
    <xf numFmtId="0" fontId="39" fillId="0" borderId="41" xfId="0" applyFont="1" applyBorder="1" applyAlignment="1">
      <alignment wrapText="1"/>
    </xf>
    <xf numFmtId="0" fontId="39" fillId="0" borderId="46" xfId="0" applyFont="1" applyBorder="1" applyAlignment="1">
      <alignment horizontal="center" vertical="center"/>
    </xf>
    <xf numFmtId="0" fontId="39" fillId="0" borderId="48" xfId="0" applyFont="1" applyBorder="1" applyAlignment="1">
      <alignment horizontal="left"/>
    </xf>
    <xf numFmtId="0" fontId="39" fillId="0" borderId="48" xfId="0" applyFont="1" applyBorder="1" applyAlignment="1">
      <alignment horizontal="center"/>
    </xf>
    <xf numFmtId="0" fontId="39" fillId="0" borderId="49" xfId="0" applyFont="1" applyBorder="1" applyAlignment="1">
      <alignment horizontal="center"/>
    </xf>
    <xf numFmtId="0" fontId="39" fillId="0" borderId="46" xfId="0" applyFont="1" applyBorder="1"/>
    <xf numFmtId="0" fontId="0" fillId="0" borderId="48" xfId="0" applyBorder="1"/>
    <xf numFmtId="0" fontId="0" fillId="0" borderId="49" xfId="0" applyBorder="1"/>
    <xf numFmtId="0" fontId="39" fillId="0" borderId="34" xfId="0" applyFont="1" applyBorder="1" applyAlignment="1">
      <alignment wrapText="1"/>
    </xf>
    <xf numFmtId="0" fontId="39" fillId="0" borderId="54" xfId="0" applyFont="1" applyBorder="1" applyAlignment="1">
      <alignment horizontal="center" vertical="center"/>
    </xf>
    <xf numFmtId="0" fontId="39" fillId="0" borderId="55" xfId="0" applyFont="1" applyBorder="1" applyAlignment="1">
      <alignment horizontal="left"/>
    </xf>
    <xf numFmtId="0" fontId="49" fillId="0" borderId="55" xfId="0" applyFont="1" applyBorder="1" applyAlignment="1">
      <alignment wrapText="1"/>
    </xf>
    <xf numFmtId="0" fontId="39" fillId="0" borderId="55" xfId="0" applyFont="1" applyBorder="1" applyAlignment="1">
      <alignment horizontal="center"/>
    </xf>
    <xf numFmtId="0" fontId="39" fillId="0" borderId="56" xfId="0" applyFont="1" applyBorder="1" applyAlignment="1">
      <alignment horizontal="center"/>
    </xf>
    <xf numFmtId="0" fontId="39" fillId="0" borderId="54" xfId="0" applyFont="1" applyBorder="1"/>
    <xf numFmtId="168" fontId="49" fillId="0" borderId="55" xfId="0" applyNumberFormat="1" applyFont="1" applyBorder="1"/>
    <xf numFmtId="0" fontId="0" fillId="0" borderId="55" xfId="0" applyBorder="1"/>
    <xf numFmtId="0" fontId="0" fillId="0" borderId="56" xfId="0" applyBorder="1"/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horizontal="left"/>
    </xf>
    <xf numFmtId="0" fontId="39" fillId="0" borderId="0" xfId="0" applyFont="1" applyAlignment="1">
      <alignment wrapText="1"/>
    </xf>
    <xf numFmtId="0" fontId="39" fillId="0" borderId="0" xfId="0" applyFont="1" applyAlignment="1">
      <alignment horizontal="center"/>
    </xf>
    <xf numFmtId="0" fontId="39" fillId="0" borderId="0" xfId="0" applyFont="1"/>
    <xf numFmtId="0" fontId="39" fillId="0" borderId="51" xfId="0" applyFont="1" applyBorder="1" applyAlignment="1">
      <alignment horizontal="left" vertical="center"/>
    </xf>
    <xf numFmtId="0" fontId="52" fillId="0" borderId="41" xfId="0" applyFont="1" applyBorder="1"/>
    <xf numFmtId="168" fontId="49" fillId="0" borderId="41" xfId="0" applyNumberFormat="1" applyFont="1" applyBorder="1"/>
    <xf numFmtId="0" fontId="39" fillId="0" borderId="41" xfId="0" applyFont="1" applyBorder="1" applyAlignment="1">
      <alignment horizontal="left" vertical="center"/>
    </xf>
    <xf numFmtId="168" fontId="49" fillId="0" borderId="57" xfId="0" applyNumberFormat="1" applyFont="1" applyBorder="1"/>
    <xf numFmtId="0" fontId="39" fillId="0" borderId="55" xfId="0" applyFont="1" applyBorder="1" applyAlignment="1">
      <alignment horizontal="left" vertical="center"/>
    </xf>
    <xf numFmtId="0" fontId="39" fillId="0" borderId="55" xfId="0" applyFont="1" applyBorder="1"/>
    <xf numFmtId="168" fontId="39" fillId="0" borderId="55" xfId="0" applyNumberFormat="1" applyFont="1" applyBorder="1"/>
    <xf numFmtId="0" fontId="39" fillId="0" borderId="56" xfId="0" applyFont="1" applyBorder="1"/>
    <xf numFmtId="0" fontId="39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7" fillId="0" borderId="41" xfId="2" applyFont="1" applyBorder="1" applyAlignment="1">
      <alignment wrapText="1"/>
    </xf>
    <xf numFmtId="0" fontId="37" fillId="0" borderId="48" xfId="2" applyFont="1" applyBorder="1" applyAlignment="1">
      <alignment wrapText="1"/>
    </xf>
    <xf numFmtId="0" fontId="37" fillId="0" borderId="42" xfId="2" applyFont="1" applyBorder="1" applyAlignment="1">
      <alignment wrapText="1"/>
    </xf>
    <xf numFmtId="0" fontId="37" fillId="0" borderId="49" xfId="2" applyFont="1" applyBorder="1" applyAlignment="1">
      <alignment wrapText="1"/>
    </xf>
    <xf numFmtId="168" fontId="52" fillId="0" borderId="57" xfId="0" applyNumberFormat="1" applyFont="1" applyBorder="1"/>
    <xf numFmtId="168" fontId="52" fillId="0" borderId="40" xfId="0" applyNumberFormat="1" applyFont="1" applyBorder="1"/>
    <xf numFmtId="0" fontId="40" fillId="6" borderId="24" xfId="2" applyFont="1" applyFill="1" applyBorder="1" applyAlignment="1">
      <alignment vertical="top" wrapText="1"/>
    </xf>
    <xf numFmtId="0" fontId="40" fillId="6" borderId="25" xfId="2" applyFont="1" applyFill="1" applyBorder="1" applyAlignment="1">
      <alignment vertical="top" wrapText="1"/>
    </xf>
    <xf numFmtId="0" fontId="0" fillId="6" borderId="25" xfId="0" applyFill="1" applyBorder="1" applyAlignment="1">
      <alignment vertical="top" wrapText="1"/>
    </xf>
    <xf numFmtId="0" fontId="0" fillId="6" borderId="26" xfId="0" applyFill="1" applyBorder="1" applyAlignment="1">
      <alignment vertical="top" wrapText="1"/>
    </xf>
    <xf numFmtId="0" fontId="0" fillId="6" borderId="27" xfId="0" applyFill="1" applyBorder="1" applyAlignment="1">
      <alignment vertical="top" wrapText="1"/>
    </xf>
    <xf numFmtId="0" fontId="0" fillId="6" borderId="23" xfId="0" applyFill="1" applyBorder="1" applyAlignment="1">
      <alignment vertical="top" wrapText="1"/>
    </xf>
    <xf numFmtId="0" fontId="0" fillId="6" borderId="28" xfId="0" applyFill="1" applyBorder="1" applyAlignment="1">
      <alignment vertical="top" wrapText="1"/>
    </xf>
    <xf numFmtId="0" fontId="40" fillId="6" borderId="24" xfId="2" applyFont="1" applyFill="1" applyBorder="1" applyAlignment="1">
      <alignment horizontal="left" vertical="center" wrapText="1"/>
    </xf>
    <xf numFmtId="0" fontId="0" fillId="6" borderId="25" xfId="0" applyFill="1" applyBorder="1" applyAlignment="1">
      <alignment horizontal="left" vertical="center" wrapText="1"/>
    </xf>
    <xf numFmtId="0" fontId="0" fillId="6" borderId="26" xfId="0" applyFill="1" applyBorder="1" applyAlignment="1">
      <alignment horizontal="left" vertical="center" wrapText="1"/>
    </xf>
    <xf numFmtId="0" fontId="0" fillId="6" borderId="27" xfId="0" applyFill="1" applyBorder="1" applyAlignment="1">
      <alignment horizontal="left" vertical="center" wrapText="1"/>
    </xf>
    <xf numFmtId="0" fontId="0" fillId="6" borderId="23" xfId="0" applyFill="1" applyBorder="1" applyAlignment="1">
      <alignment horizontal="left" vertical="center" wrapText="1"/>
    </xf>
    <xf numFmtId="0" fontId="0" fillId="6" borderId="28" xfId="0" applyFill="1" applyBorder="1" applyAlignment="1">
      <alignment horizontal="left" vertical="center" wrapText="1"/>
    </xf>
    <xf numFmtId="0" fontId="41" fillId="0" borderId="29" xfId="0" applyFont="1" applyBorder="1" applyAlignment="1">
      <alignment horizontal="center" vertical="center" wrapText="1"/>
    </xf>
    <xf numFmtId="0" fontId="41" fillId="0" borderId="36" xfId="0" applyFont="1" applyBorder="1" applyAlignment="1">
      <alignment horizontal="center" vertical="center" wrapText="1"/>
    </xf>
    <xf numFmtId="0" fontId="41" fillId="0" borderId="43" xfId="0" applyFont="1" applyBorder="1" applyAlignment="1">
      <alignment horizontal="center" vertical="center" wrapText="1"/>
    </xf>
    <xf numFmtId="0" fontId="41" fillId="0" borderId="30" xfId="0" applyFont="1" applyBorder="1" applyAlignment="1">
      <alignment horizontal="left" wrapText="1"/>
    </xf>
    <xf numFmtId="0" fontId="41" fillId="0" borderId="37" xfId="0" applyFont="1" applyBorder="1" applyAlignment="1">
      <alignment horizontal="left" wrapText="1"/>
    </xf>
    <xf numFmtId="0" fontId="41" fillId="0" borderId="44" xfId="0" applyFont="1" applyBorder="1" applyAlignment="1">
      <alignment horizontal="left" wrapText="1"/>
    </xf>
    <xf numFmtId="0" fontId="41" fillId="0" borderId="30" xfId="0" applyFont="1" applyBorder="1" applyAlignment="1">
      <alignment horizontal="center" wrapText="1"/>
    </xf>
    <xf numFmtId="0" fontId="41" fillId="0" borderId="37" xfId="0" applyFont="1" applyBorder="1" applyAlignment="1">
      <alignment horizontal="center" wrapText="1"/>
    </xf>
    <xf numFmtId="0" fontId="41" fillId="0" borderId="44" xfId="0" applyFont="1" applyBorder="1" applyAlignment="1">
      <alignment horizontal="center" wrapText="1"/>
    </xf>
    <xf numFmtId="0" fontId="41" fillId="0" borderId="31" xfId="0" applyFont="1" applyBorder="1" applyAlignment="1">
      <alignment horizontal="center" wrapText="1"/>
    </xf>
    <xf numFmtId="0" fontId="41" fillId="0" borderId="38" xfId="0" applyFont="1" applyBorder="1" applyAlignment="1">
      <alignment horizontal="center" wrapText="1"/>
    </xf>
    <xf numFmtId="0" fontId="41" fillId="0" borderId="45" xfId="0" applyFont="1" applyBorder="1" applyAlignment="1">
      <alignment horizontal="center" wrapText="1"/>
    </xf>
    <xf numFmtId="0" fontId="37" fillId="0" borderId="34" xfId="2" applyFont="1" applyBorder="1" applyAlignment="1">
      <alignment wrapText="1"/>
    </xf>
    <xf numFmtId="0" fontId="37" fillId="0" borderId="35" xfId="2" applyFont="1" applyBorder="1" applyAlignment="1">
      <alignment wrapText="1"/>
    </xf>
    <xf numFmtId="0" fontId="37" fillId="0" borderId="39" xfId="2" applyFont="1" applyBorder="1" applyAlignment="1">
      <alignment wrapText="1"/>
    </xf>
    <xf numFmtId="0" fontId="37" fillId="0" borderId="46" xfId="2" applyFont="1" applyBorder="1" applyAlignment="1">
      <alignment wrapText="1"/>
    </xf>
    <xf numFmtId="168" fontId="37" fillId="0" borderId="40" xfId="2" applyNumberFormat="1" applyFont="1" applyBorder="1" applyAlignment="1">
      <alignment wrapText="1"/>
    </xf>
    <xf numFmtId="168" fontId="37" fillId="0" borderId="41" xfId="2" applyNumberFormat="1" applyFont="1" applyBorder="1" applyAlignment="1">
      <alignment wrapText="1"/>
    </xf>
  </cellXfs>
  <cellStyles count="3">
    <cellStyle name="Hypertextový odkaz" xfId="1" builtinId="8"/>
    <cellStyle name="Normální" xfId="0" builtinId="0" customBuiltin="1"/>
    <cellStyle name="normální_List1 2" xfId="2" xr:uid="{087CFBB2-D314-47DA-A689-9CE859D5EB5B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2"/>
  <sheetViews>
    <sheetView showGridLines="0" tabSelected="1" workbookViewId="0"/>
  </sheetViews>
  <sheetFormatPr defaultRowHeight="10"/>
  <cols>
    <col min="1" max="1" width="8.33203125" customWidth="1"/>
    <col min="2" max="2" width="1.6640625" customWidth="1"/>
    <col min="3" max="3" width="4.109375" customWidth="1"/>
    <col min="4" max="33" width="2.6640625" customWidth="1"/>
    <col min="34" max="34" width="3.33203125" customWidth="1"/>
    <col min="35" max="35" width="31.6640625" customWidth="1"/>
    <col min="36" max="37" width="2.44140625" customWidth="1"/>
    <col min="38" max="38" width="8.33203125" customWidth="1"/>
    <col min="39" max="39" width="3.33203125" customWidth="1"/>
    <col min="40" max="40" width="13.33203125" customWidth="1"/>
    <col min="41" max="41" width="7.44140625" customWidth="1"/>
    <col min="42" max="42" width="4.109375" customWidth="1"/>
    <col min="43" max="43" width="15.6640625" hidden="1" customWidth="1"/>
    <col min="44" max="44" width="13.6640625" customWidth="1"/>
    <col min="45" max="47" width="25.7773437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09375" hidden="1" customWidth="1"/>
    <col min="54" max="54" width="25" hidden="1" customWidth="1"/>
    <col min="55" max="55" width="21.6640625" hidden="1" customWidth="1"/>
    <col min="56" max="56" width="19.109375" hidden="1" customWidth="1"/>
    <col min="57" max="57" width="66.4414062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7" customHeight="1">
      <c r="AR2" s="255" t="s">
        <v>5</v>
      </c>
      <c r="AS2" s="256"/>
      <c r="AT2" s="256"/>
      <c r="AU2" s="256"/>
      <c r="AV2" s="256"/>
      <c r="AW2" s="256"/>
      <c r="AX2" s="256"/>
      <c r="AY2" s="256"/>
      <c r="AZ2" s="256"/>
      <c r="BA2" s="256"/>
      <c r="BB2" s="256"/>
      <c r="BC2" s="256"/>
      <c r="BD2" s="256"/>
      <c r="BE2" s="256"/>
      <c r="BS2" s="16" t="s">
        <v>6</v>
      </c>
      <c r="BT2" s="16" t="s">
        <v>7</v>
      </c>
    </row>
    <row r="3" spans="1:74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5" customHeight="1">
      <c r="B4" s="19"/>
      <c r="D4" s="20" t="s">
        <v>9</v>
      </c>
      <c r="AR4" s="19"/>
      <c r="AS4" s="21" t="s">
        <v>10</v>
      </c>
      <c r="BS4" s="16" t="s">
        <v>11</v>
      </c>
    </row>
    <row r="5" spans="1:74" ht="12" customHeight="1">
      <c r="B5" s="19"/>
      <c r="D5" s="22" t="s">
        <v>12</v>
      </c>
      <c r="K5" s="264" t="s">
        <v>13</v>
      </c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  <c r="AF5" s="256"/>
      <c r="AG5" s="256"/>
      <c r="AH5" s="256"/>
      <c r="AI5" s="256"/>
      <c r="AJ5" s="256"/>
      <c r="AK5" s="256"/>
      <c r="AL5" s="256"/>
      <c r="AM5" s="256"/>
      <c r="AN5" s="256"/>
      <c r="AO5" s="256"/>
      <c r="AR5" s="19"/>
      <c r="BS5" s="16" t="s">
        <v>6</v>
      </c>
    </row>
    <row r="6" spans="1:74" ht="37" customHeight="1">
      <c r="B6" s="19"/>
      <c r="D6" s="24" t="s">
        <v>14</v>
      </c>
      <c r="K6" s="265" t="s">
        <v>15</v>
      </c>
      <c r="L6" s="256"/>
      <c r="M6" s="256"/>
      <c r="N6" s="256"/>
      <c r="O6" s="256"/>
      <c r="P6" s="256"/>
      <c r="Q6" s="256"/>
      <c r="R6" s="256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56"/>
      <c r="AE6" s="256"/>
      <c r="AF6" s="256"/>
      <c r="AG6" s="256"/>
      <c r="AH6" s="256"/>
      <c r="AI6" s="256"/>
      <c r="AJ6" s="256"/>
      <c r="AK6" s="256"/>
      <c r="AL6" s="256"/>
      <c r="AM6" s="256"/>
      <c r="AN6" s="256"/>
      <c r="AO6" s="256"/>
      <c r="AR6" s="19"/>
      <c r="BS6" s="16" t="s">
        <v>6</v>
      </c>
    </row>
    <row r="7" spans="1:74" ht="12" customHeight="1">
      <c r="B7" s="19"/>
      <c r="D7" s="25" t="s">
        <v>16</v>
      </c>
      <c r="K7" s="23" t="s">
        <v>1</v>
      </c>
      <c r="AK7" s="25" t="s">
        <v>17</v>
      </c>
      <c r="AN7" s="23" t="s">
        <v>1</v>
      </c>
      <c r="AR7" s="19"/>
      <c r="BS7" s="16" t="s">
        <v>6</v>
      </c>
    </row>
    <row r="8" spans="1:74" ht="12" customHeight="1">
      <c r="B8" s="19"/>
      <c r="D8" s="25" t="s">
        <v>18</v>
      </c>
      <c r="K8" s="23" t="s">
        <v>19</v>
      </c>
      <c r="AK8" s="25" t="s">
        <v>20</v>
      </c>
      <c r="AN8" s="23" t="s">
        <v>21</v>
      </c>
      <c r="AR8" s="19"/>
      <c r="BS8" s="16" t="s">
        <v>6</v>
      </c>
    </row>
    <row r="9" spans="1:74" ht="14.4" customHeight="1">
      <c r="B9" s="19"/>
      <c r="AR9" s="19"/>
      <c r="BS9" s="16" t="s">
        <v>6</v>
      </c>
    </row>
    <row r="10" spans="1:74" ht="12" customHeight="1">
      <c r="B10" s="19"/>
      <c r="D10" s="25" t="s">
        <v>22</v>
      </c>
      <c r="AK10" s="25" t="s">
        <v>23</v>
      </c>
      <c r="AN10" s="23" t="s">
        <v>1</v>
      </c>
      <c r="AR10" s="19"/>
      <c r="BS10" s="16" t="s">
        <v>6</v>
      </c>
    </row>
    <row r="11" spans="1:74" ht="18.5" customHeight="1">
      <c r="B11" s="19"/>
      <c r="E11" s="23" t="s">
        <v>24</v>
      </c>
      <c r="AK11" s="25" t="s">
        <v>25</v>
      </c>
      <c r="AN11" s="23" t="s">
        <v>1</v>
      </c>
      <c r="AR11" s="19"/>
      <c r="BS11" s="16" t="s">
        <v>6</v>
      </c>
    </row>
    <row r="12" spans="1:74" ht="7" customHeight="1">
      <c r="B12" s="19"/>
      <c r="AR12" s="19"/>
      <c r="BS12" s="16" t="s">
        <v>6</v>
      </c>
    </row>
    <row r="13" spans="1:74" ht="12" customHeight="1">
      <c r="B13" s="19"/>
      <c r="D13" s="25" t="s">
        <v>26</v>
      </c>
      <c r="AK13" s="25" t="s">
        <v>23</v>
      </c>
      <c r="AN13" s="23" t="s">
        <v>1</v>
      </c>
      <c r="AR13" s="19"/>
      <c r="BS13" s="16" t="s">
        <v>6</v>
      </c>
    </row>
    <row r="14" spans="1:74" ht="12.5">
      <c r="B14" s="19"/>
      <c r="E14" s="23" t="s">
        <v>27</v>
      </c>
      <c r="AK14" s="25" t="s">
        <v>25</v>
      </c>
      <c r="AN14" s="23" t="s">
        <v>1</v>
      </c>
      <c r="AR14" s="19"/>
      <c r="BS14" s="16" t="s">
        <v>6</v>
      </c>
    </row>
    <row r="15" spans="1:74" ht="7" customHeight="1">
      <c r="B15" s="19"/>
      <c r="AR15" s="19"/>
      <c r="BS15" s="16" t="s">
        <v>3</v>
      </c>
    </row>
    <row r="16" spans="1:74" ht="12" customHeight="1">
      <c r="B16" s="19"/>
      <c r="D16" s="25" t="s">
        <v>28</v>
      </c>
      <c r="AK16" s="25" t="s">
        <v>23</v>
      </c>
      <c r="AN16" s="23" t="s">
        <v>1</v>
      </c>
      <c r="AR16" s="19"/>
      <c r="BS16" s="16" t="s">
        <v>3</v>
      </c>
    </row>
    <row r="17" spans="2:71" ht="18.5" customHeight="1">
      <c r="B17" s="19"/>
      <c r="E17" s="23" t="s">
        <v>29</v>
      </c>
      <c r="AK17" s="25" t="s">
        <v>25</v>
      </c>
      <c r="AN17" s="23" t="s">
        <v>1</v>
      </c>
      <c r="AR17" s="19"/>
      <c r="BS17" s="16" t="s">
        <v>30</v>
      </c>
    </row>
    <row r="18" spans="2:71" ht="7" customHeight="1">
      <c r="B18" s="19"/>
      <c r="AR18" s="19"/>
      <c r="BS18" s="16" t="s">
        <v>6</v>
      </c>
    </row>
    <row r="19" spans="2:71" ht="12" customHeight="1">
      <c r="B19" s="19"/>
      <c r="D19" s="25" t="s">
        <v>31</v>
      </c>
      <c r="AK19" s="25" t="s">
        <v>23</v>
      </c>
      <c r="AN19" s="23" t="s">
        <v>1</v>
      </c>
      <c r="AR19" s="19"/>
      <c r="BS19" s="16" t="s">
        <v>6</v>
      </c>
    </row>
    <row r="20" spans="2:71" ht="18.5" customHeight="1">
      <c r="B20" s="19"/>
      <c r="E20" s="23" t="s">
        <v>32</v>
      </c>
      <c r="AK20" s="25" t="s">
        <v>25</v>
      </c>
      <c r="AN20" s="23" t="s">
        <v>1</v>
      </c>
      <c r="AR20" s="19"/>
      <c r="BS20" s="16" t="s">
        <v>30</v>
      </c>
    </row>
    <row r="21" spans="2:71" ht="7" customHeight="1">
      <c r="B21" s="19"/>
      <c r="AR21" s="19"/>
    </row>
    <row r="22" spans="2:71" ht="12" customHeight="1">
      <c r="B22" s="19"/>
      <c r="D22" s="25" t="s">
        <v>33</v>
      </c>
      <c r="AR22" s="19"/>
    </row>
    <row r="23" spans="2:71" ht="16.5" customHeight="1">
      <c r="B23" s="19"/>
      <c r="E23" s="266" t="s">
        <v>1</v>
      </c>
      <c r="F23" s="266"/>
      <c r="G23" s="266"/>
      <c r="H23" s="266"/>
      <c r="I23" s="266"/>
      <c r="J23" s="266"/>
      <c r="K23" s="266"/>
      <c r="L23" s="266"/>
      <c r="M23" s="266"/>
      <c r="N23" s="266"/>
      <c r="O23" s="266"/>
      <c r="P23" s="266"/>
      <c r="Q23" s="266"/>
      <c r="R23" s="266"/>
      <c r="S23" s="266"/>
      <c r="T23" s="266"/>
      <c r="U23" s="266"/>
      <c r="V23" s="266"/>
      <c r="W23" s="266"/>
      <c r="X23" s="266"/>
      <c r="Y23" s="266"/>
      <c r="Z23" s="266"/>
      <c r="AA23" s="266"/>
      <c r="AB23" s="266"/>
      <c r="AC23" s="266"/>
      <c r="AD23" s="266"/>
      <c r="AE23" s="266"/>
      <c r="AF23" s="266"/>
      <c r="AG23" s="266"/>
      <c r="AH23" s="266"/>
      <c r="AI23" s="266"/>
      <c r="AJ23" s="266"/>
      <c r="AK23" s="266"/>
      <c r="AL23" s="266"/>
      <c r="AM23" s="266"/>
      <c r="AN23" s="266"/>
      <c r="AR23" s="19"/>
    </row>
    <row r="24" spans="2:71" ht="7" customHeight="1">
      <c r="B24" s="19"/>
      <c r="AR24" s="19"/>
    </row>
    <row r="25" spans="2:71" ht="7" customHeight="1">
      <c r="B25" s="19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9"/>
    </row>
    <row r="26" spans="2:71" s="1" customFormat="1" ht="25.9" customHeight="1">
      <c r="B26" s="28"/>
      <c r="D26" s="29" t="s">
        <v>34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267">
        <f>ROUND(AG94,2)</f>
        <v>0</v>
      </c>
      <c r="AL26" s="268"/>
      <c r="AM26" s="268"/>
      <c r="AN26" s="268"/>
      <c r="AO26" s="268"/>
      <c r="AR26" s="28"/>
    </row>
    <row r="27" spans="2:71" s="1" customFormat="1" ht="7" customHeight="1">
      <c r="B27" s="28"/>
      <c r="AR27" s="28"/>
    </row>
    <row r="28" spans="2:71" s="1" customFormat="1" ht="12.5">
      <c r="B28" s="28"/>
      <c r="L28" s="269" t="s">
        <v>35</v>
      </c>
      <c r="M28" s="269"/>
      <c r="N28" s="269"/>
      <c r="O28" s="269"/>
      <c r="P28" s="269"/>
      <c r="W28" s="269" t="s">
        <v>36</v>
      </c>
      <c r="X28" s="269"/>
      <c r="Y28" s="269"/>
      <c r="Z28" s="269"/>
      <c r="AA28" s="269"/>
      <c r="AB28" s="269"/>
      <c r="AC28" s="269"/>
      <c r="AD28" s="269"/>
      <c r="AE28" s="269"/>
      <c r="AK28" s="269" t="s">
        <v>37</v>
      </c>
      <c r="AL28" s="269"/>
      <c r="AM28" s="269"/>
      <c r="AN28" s="269"/>
      <c r="AO28" s="269"/>
      <c r="AR28" s="28"/>
    </row>
    <row r="29" spans="2:71" s="2" customFormat="1" ht="14.4" customHeight="1">
      <c r="B29" s="32"/>
      <c r="D29" s="25" t="s">
        <v>38</v>
      </c>
      <c r="F29" s="25" t="s">
        <v>39</v>
      </c>
      <c r="L29" s="257">
        <v>0.21</v>
      </c>
      <c r="M29" s="258"/>
      <c r="N29" s="258"/>
      <c r="O29" s="258"/>
      <c r="P29" s="258"/>
      <c r="W29" s="259">
        <f>ROUND(AZ94, 2)</f>
        <v>0</v>
      </c>
      <c r="X29" s="258"/>
      <c r="Y29" s="258"/>
      <c r="Z29" s="258"/>
      <c r="AA29" s="258"/>
      <c r="AB29" s="258"/>
      <c r="AC29" s="258"/>
      <c r="AD29" s="258"/>
      <c r="AE29" s="258"/>
      <c r="AK29" s="259">
        <f>ROUND(AV94, 2)</f>
        <v>0</v>
      </c>
      <c r="AL29" s="258"/>
      <c r="AM29" s="258"/>
      <c r="AN29" s="258"/>
      <c r="AO29" s="258"/>
      <c r="AR29" s="32"/>
    </row>
    <row r="30" spans="2:71" s="2" customFormat="1" ht="14.4" customHeight="1">
      <c r="B30" s="32"/>
      <c r="F30" s="25" t="s">
        <v>40</v>
      </c>
      <c r="L30" s="257">
        <v>0.12</v>
      </c>
      <c r="M30" s="258"/>
      <c r="N30" s="258"/>
      <c r="O30" s="258"/>
      <c r="P30" s="258"/>
      <c r="W30" s="259">
        <f>ROUND(BA94, 2)</f>
        <v>0</v>
      </c>
      <c r="X30" s="258"/>
      <c r="Y30" s="258"/>
      <c r="Z30" s="258"/>
      <c r="AA30" s="258"/>
      <c r="AB30" s="258"/>
      <c r="AC30" s="258"/>
      <c r="AD30" s="258"/>
      <c r="AE30" s="258"/>
      <c r="AK30" s="259">
        <f>ROUND(AW94, 2)</f>
        <v>0</v>
      </c>
      <c r="AL30" s="258"/>
      <c r="AM30" s="258"/>
      <c r="AN30" s="258"/>
      <c r="AO30" s="258"/>
      <c r="AR30" s="32"/>
    </row>
    <row r="31" spans="2:71" s="2" customFormat="1" ht="14.4" hidden="1" customHeight="1">
      <c r="B31" s="32"/>
      <c r="F31" s="25" t="s">
        <v>41</v>
      </c>
      <c r="L31" s="257">
        <v>0.21</v>
      </c>
      <c r="M31" s="258"/>
      <c r="N31" s="258"/>
      <c r="O31" s="258"/>
      <c r="P31" s="258"/>
      <c r="W31" s="259">
        <f>ROUND(BB94, 2)</f>
        <v>0</v>
      </c>
      <c r="X31" s="258"/>
      <c r="Y31" s="258"/>
      <c r="Z31" s="258"/>
      <c r="AA31" s="258"/>
      <c r="AB31" s="258"/>
      <c r="AC31" s="258"/>
      <c r="AD31" s="258"/>
      <c r="AE31" s="258"/>
      <c r="AK31" s="259">
        <v>0</v>
      </c>
      <c r="AL31" s="258"/>
      <c r="AM31" s="258"/>
      <c r="AN31" s="258"/>
      <c r="AO31" s="258"/>
      <c r="AR31" s="32"/>
    </row>
    <row r="32" spans="2:71" s="2" customFormat="1" ht="14.4" hidden="1" customHeight="1">
      <c r="B32" s="32"/>
      <c r="F32" s="25" t="s">
        <v>42</v>
      </c>
      <c r="L32" s="257">
        <v>0.12</v>
      </c>
      <c r="M32" s="258"/>
      <c r="N32" s="258"/>
      <c r="O32" s="258"/>
      <c r="P32" s="258"/>
      <c r="W32" s="259">
        <f>ROUND(BC94, 2)</f>
        <v>0</v>
      </c>
      <c r="X32" s="258"/>
      <c r="Y32" s="258"/>
      <c r="Z32" s="258"/>
      <c r="AA32" s="258"/>
      <c r="AB32" s="258"/>
      <c r="AC32" s="258"/>
      <c r="AD32" s="258"/>
      <c r="AE32" s="258"/>
      <c r="AK32" s="259">
        <v>0</v>
      </c>
      <c r="AL32" s="258"/>
      <c r="AM32" s="258"/>
      <c r="AN32" s="258"/>
      <c r="AO32" s="258"/>
      <c r="AR32" s="32"/>
    </row>
    <row r="33" spans="2:44" s="2" customFormat="1" ht="14.4" hidden="1" customHeight="1">
      <c r="B33" s="32"/>
      <c r="F33" s="25" t="s">
        <v>43</v>
      </c>
      <c r="L33" s="257">
        <v>0</v>
      </c>
      <c r="M33" s="258"/>
      <c r="N33" s="258"/>
      <c r="O33" s="258"/>
      <c r="P33" s="258"/>
      <c r="W33" s="259">
        <f>ROUND(BD94, 2)</f>
        <v>0</v>
      </c>
      <c r="X33" s="258"/>
      <c r="Y33" s="258"/>
      <c r="Z33" s="258"/>
      <c r="AA33" s="258"/>
      <c r="AB33" s="258"/>
      <c r="AC33" s="258"/>
      <c r="AD33" s="258"/>
      <c r="AE33" s="258"/>
      <c r="AK33" s="259">
        <v>0</v>
      </c>
      <c r="AL33" s="258"/>
      <c r="AM33" s="258"/>
      <c r="AN33" s="258"/>
      <c r="AO33" s="258"/>
      <c r="AR33" s="32"/>
    </row>
    <row r="34" spans="2:44" s="1" customFormat="1" ht="7" customHeight="1">
      <c r="B34" s="28"/>
      <c r="AR34" s="28"/>
    </row>
    <row r="35" spans="2:44" s="1" customFormat="1" ht="25.9" customHeight="1">
      <c r="B35" s="28"/>
      <c r="C35" s="33"/>
      <c r="D35" s="34" t="s">
        <v>44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45</v>
      </c>
      <c r="U35" s="35"/>
      <c r="V35" s="35"/>
      <c r="W35" s="35"/>
      <c r="X35" s="263" t="s">
        <v>46</v>
      </c>
      <c r="Y35" s="261"/>
      <c r="Z35" s="261"/>
      <c r="AA35" s="261"/>
      <c r="AB35" s="261"/>
      <c r="AC35" s="35"/>
      <c r="AD35" s="35"/>
      <c r="AE35" s="35"/>
      <c r="AF35" s="35"/>
      <c r="AG35" s="35"/>
      <c r="AH35" s="35"/>
      <c r="AI35" s="35"/>
      <c r="AJ35" s="35"/>
      <c r="AK35" s="260">
        <f>SUM(AK26:AK33)</f>
        <v>0</v>
      </c>
      <c r="AL35" s="261"/>
      <c r="AM35" s="261"/>
      <c r="AN35" s="261"/>
      <c r="AO35" s="262"/>
      <c r="AP35" s="33"/>
      <c r="AQ35" s="33"/>
      <c r="AR35" s="28"/>
    </row>
    <row r="36" spans="2:44" s="1" customFormat="1" ht="7" customHeight="1">
      <c r="B36" s="28"/>
      <c r="AR36" s="28"/>
    </row>
    <row r="37" spans="2:44" s="1" customFormat="1" ht="14.4" customHeight="1">
      <c r="B37" s="28"/>
      <c r="AR37" s="28"/>
    </row>
    <row r="38" spans="2:44" ht="14.4" customHeight="1">
      <c r="B38" s="19"/>
      <c r="AR38" s="19"/>
    </row>
    <row r="39" spans="2:44" ht="14.4" customHeight="1">
      <c r="B39" s="19"/>
      <c r="AR39" s="19"/>
    </row>
    <row r="40" spans="2:44" ht="14.4" customHeight="1">
      <c r="B40" s="19"/>
      <c r="AR40" s="19"/>
    </row>
    <row r="41" spans="2:44" ht="14.4" customHeight="1">
      <c r="B41" s="19"/>
      <c r="AR41" s="19"/>
    </row>
    <row r="42" spans="2:44" ht="14.4" customHeight="1">
      <c r="B42" s="19"/>
      <c r="AR42" s="19"/>
    </row>
    <row r="43" spans="2:44" ht="14.4" customHeight="1">
      <c r="B43" s="19"/>
      <c r="AR43" s="19"/>
    </row>
    <row r="44" spans="2:44" ht="14.4" customHeight="1">
      <c r="B44" s="19"/>
      <c r="AR44" s="19"/>
    </row>
    <row r="45" spans="2:44" ht="14.4" customHeight="1">
      <c r="B45" s="19"/>
      <c r="AR45" s="19"/>
    </row>
    <row r="46" spans="2:44" ht="14.4" customHeight="1">
      <c r="B46" s="19"/>
      <c r="AR46" s="19"/>
    </row>
    <row r="47" spans="2:44" ht="14.4" customHeight="1">
      <c r="B47" s="19"/>
      <c r="AR47" s="19"/>
    </row>
    <row r="48" spans="2:44" ht="14.4" customHeight="1">
      <c r="B48" s="19"/>
      <c r="AR48" s="19"/>
    </row>
    <row r="49" spans="2:44" s="1" customFormat="1" ht="14.4" customHeight="1">
      <c r="B49" s="28"/>
      <c r="D49" s="37" t="s">
        <v>47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48</v>
      </c>
      <c r="AI49" s="38"/>
      <c r="AJ49" s="38"/>
      <c r="AK49" s="38"/>
      <c r="AL49" s="38"/>
      <c r="AM49" s="38"/>
      <c r="AN49" s="38"/>
      <c r="AO49" s="38"/>
      <c r="AR49" s="28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5">
      <c r="B60" s="28"/>
      <c r="D60" s="39" t="s">
        <v>49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50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49</v>
      </c>
      <c r="AI60" s="30"/>
      <c r="AJ60" s="30"/>
      <c r="AK60" s="30"/>
      <c r="AL60" s="30"/>
      <c r="AM60" s="39" t="s">
        <v>50</v>
      </c>
      <c r="AN60" s="30"/>
      <c r="AO60" s="30"/>
      <c r="AR60" s="28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3">
      <c r="B64" s="28"/>
      <c r="D64" s="37" t="s">
        <v>51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52</v>
      </c>
      <c r="AI64" s="38"/>
      <c r="AJ64" s="38"/>
      <c r="AK64" s="38"/>
      <c r="AL64" s="38"/>
      <c r="AM64" s="38"/>
      <c r="AN64" s="38"/>
      <c r="AO64" s="38"/>
      <c r="AR64" s="28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5">
      <c r="B75" s="28"/>
      <c r="D75" s="39" t="s">
        <v>49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50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49</v>
      </c>
      <c r="AI75" s="30"/>
      <c r="AJ75" s="30"/>
      <c r="AK75" s="30"/>
      <c r="AL75" s="30"/>
      <c r="AM75" s="39" t="s">
        <v>50</v>
      </c>
      <c r="AN75" s="30"/>
      <c r="AO75" s="30"/>
      <c r="AR75" s="28"/>
    </row>
    <row r="76" spans="2:44" s="1" customFormat="1">
      <c r="B76" s="28"/>
      <c r="AR76" s="28"/>
    </row>
    <row r="77" spans="2:44" s="1" customFormat="1" ht="7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1:91" s="1" customFormat="1" ht="7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1:91" s="1" customFormat="1" ht="25" customHeight="1">
      <c r="B82" s="28"/>
      <c r="C82" s="20" t="s">
        <v>53</v>
      </c>
      <c r="AR82" s="28"/>
    </row>
    <row r="83" spans="1:91" s="1" customFormat="1" ht="7" customHeight="1">
      <c r="B83" s="28"/>
      <c r="AR83" s="28"/>
    </row>
    <row r="84" spans="1:91" s="3" customFormat="1" ht="12" customHeight="1">
      <c r="B84" s="44"/>
      <c r="C84" s="25" t="s">
        <v>12</v>
      </c>
      <c r="L84" s="3" t="str">
        <f>K5</f>
        <v>25-026-1</v>
      </c>
      <c r="AR84" s="44"/>
    </row>
    <row r="85" spans="1:91" s="4" customFormat="1" ht="37" customHeight="1">
      <c r="B85" s="45"/>
      <c r="C85" s="46" t="s">
        <v>14</v>
      </c>
      <c r="L85" s="280" t="str">
        <f>K6</f>
        <v>Rekonstrukce sportoviště v areálu SOŠ - 1.etapa</v>
      </c>
      <c r="M85" s="281"/>
      <c r="N85" s="281"/>
      <c r="O85" s="281"/>
      <c r="P85" s="281"/>
      <c r="Q85" s="281"/>
      <c r="R85" s="281"/>
      <c r="S85" s="281"/>
      <c r="T85" s="281"/>
      <c r="U85" s="281"/>
      <c r="V85" s="281"/>
      <c r="W85" s="281"/>
      <c r="X85" s="281"/>
      <c r="Y85" s="281"/>
      <c r="Z85" s="281"/>
      <c r="AA85" s="281"/>
      <c r="AB85" s="281"/>
      <c r="AC85" s="281"/>
      <c r="AD85" s="281"/>
      <c r="AE85" s="281"/>
      <c r="AF85" s="281"/>
      <c r="AG85" s="281"/>
      <c r="AH85" s="281"/>
      <c r="AI85" s="281"/>
      <c r="AJ85" s="281"/>
      <c r="AK85" s="281"/>
      <c r="AL85" s="281"/>
      <c r="AM85" s="281"/>
      <c r="AN85" s="281"/>
      <c r="AO85" s="281"/>
      <c r="AR85" s="45"/>
    </row>
    <row r="86" spans="1:91" s="1" customFormat="1" ht="7" customHeight="1">
      <c r="B86" s="28"/>
      <c r="AR86" s="28"/>
    </row>
    <row r="87" spans="1:91" s="1" customFormat="1" ht="12" customHeight="1">
      <c r="B87" s="28"/>
      <c r="C87" s="25" t="s">
        <v>18</v>
      </c>
      <c r="L87" s="47" t="str">
        <f>IF(K8="","",K8)</f>
        <v>ul.Jana Maláta, Nový Bydžov</v>
      </c>
      <c r="AI87" s="25" t="s">
        <v>20</v>
      </c>
      <c r="AM87" s="282" t="str">
        <f>IF(AN8= "","",AN8)</f>
        <v>16. 9. 2025</v>
      </c>
      <c r="AN87" s="282"/>
      <c r="AR87" s="28"/>
    </row>
    <row r="88" spans="1:91" s="1" customFormat="1" ht="7" customHeight="1">
      <c r="B88" s="28"/>
      <c r="AR88" s="28"/>
    </row>
    <row r="89" spans="1:91" s="1" customFormat="1" ht="15.15" customHeight="1">
      <c r="B89" s="28"/>
      <c r="C89" s="25" t="s">
        <v>22</v>
      </c>
      <c r="L89" s="3" t="str">
        <f>IF(E11= "","",E11)</f>
        <v>Gymnázium, SOŠ a VOŠ nový Bydžov</v>
      </c>
      <c r="AI89" s="25" t="s">
        <v>28</v>
      </c>
      <c r="AM89" s="283" t="str">
        <f>IF(E17="","",E17)</f>
        <v>Sportovní projekty s.r.o.</v>
      </c>
      <c r="AN89" s="284"/>
      <c r="AO89" s="284"/>
      <c r="AP89" s="284"/>
      <c r="AR89" s="28"/>
      <c r="AS89" s="285" t="s">
        <v>54</v>
      </c>
      <c r="AT89" s="286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15" customHeight="1">
      <c r="B90" s="28"/>
      <c r="C90" s="25" t="s">
        <v>26</v>
      </c>
      <c r="L90" s="3" t="str">
        <f>IF(E14="","",E14)</f>
        <v xml:space="preserve"> </v>
      </c>
      <c r="AI90" s="25" t="s">
        <v>31</v>
      </c>
      <c r="AM90" s="283" t="str">
        <f>IF(E20="","",E20)</f>
        <v>F. Pecka</v>
      </c>
      <c r="AN90" s="284"/>
      <c r="AO90" s="284"/>
      <c r="AP90" s="284"/>
      <c r="AR90" s="28"/>
      <c r="AS90" s="287"/>
      <c r="AT90" s="288"/>
      <c r="BD90" s="52"/>
    </row>
    <row r="91" spans="1:91" s="1" customFormat="1" ht="10.75" customHeight="1">
      <c r="B91" s="28"/>
      <c r="AR91" s="28"/>
      <c r="AS91" s="287"/>
      <c r="AT91" s="288"/>
      <c r="BD91" s="52"/>
    </row>
    <row r="92" spans="1:91" s="1" customFormat="1" ht="29.25" customHeight="1">
      <c r="B92" s="28"/>
      <c r="C92" s="275" t="s">
        <v>55</v>
      </c>
      <c r="D92" s="276"/>
      <c r="E92" s="276"/>
      <c r="F92" s="276"/>
      <c r="G92" s="276"/>
      <c r="H92" s="53"/>
      <c r="I92" s="277" t="s">
        <v>56</v>
      </c>
      <c r="J92" s="276"/>
      <c r="K92" s="276"/>
      <c r="L92" s="276"/>
      <c r="M92" s="276"/>
      <c r="N92" s="276"/>
      <c r="O92" s="276"/>
      <c r="P92" s="276"/>
      <c r="Q92" s="276"/>
      <c r="R92" s="276"/>
      <c r="S92" s="276"/>
      <c r="T92" s="276"/>
      <c r="U92" s="276"/>
      <c r="V92" s="276"/>
      <c r="W92" s="276"/>
      <c r="X92" s="276"/>
      <c r="Y92" s="276"/>
      <c r="Z92" s="276"/>
      <c r="AA92" s="276"/>
      <c r="AB92" s="276"/>
      <c r="AC92" s="276"/>
      <c r="AD92" s="276"/>
      <c r="AE92" s="276"/>
      <c r="AF92" s="276"/>
      <c r="AG92" s="279" t="s">
        <v>57</v>
      </c>
      <c r="AH92" s="276"/>
      <c r="AI92" s="276"/>
      <c r="AJ92" s="276"/>
      <c r="AK92" s="276"/>
      <c r="AL92" s="276"/>
      <c r="AM92" s="276"/>
      <c r="AN92" s="277" t="s">
        <v>58</v>
      </c>
      <c r="AO92" s="276"/>
      <c r="AP92" s="278"/>
      <c r="AQ92" s="54" t="s">
        <v>59</v>
      </c>
      <c r="AR92" s="28"/>
      <c r="AS92" s="55" t="s">
        <v>60</v>
      </c>
      <c r="AT92" s="56" t="s">
        <v>61</v>
      </c>
      <c r="AU92" s="56" t="s">
        <v>62</v>
      </c>
      <c r="AV92" s="56" t="s">
        <v>63</v>
      </c>
      <c r="AW92" s="56" t="s">
        <v>64</v>
      </c>
      <c r="AX92" s="56" t="s">
        <v>65</v>
      </c>
      <c r="AY92" s="56" t="s">
        <v>66</v>
      </c>
      <c r="AZ92" s="56" t="s">
        <v>67</v>
      </c>
      <c r="BA92" s="56" t="s">
        <v>68</v>
      </c>
      <c r="BB92" s="56" t="s">
        <v>69</v>
      </c>
      <c r="BC92" s="56" t="s">
        <v>70</v>
      </c>
      <c r="BD92" s="57" t="s">
        <v>71</v>
      </c>
    </row>
    <row r="93" spans="1:91" s="1" customFormat="1" ht="10.75" customHeight="1">
      <c r="B93" s="28"/>
      <c r="AR93" s="28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" customHeight="1">
      <c r="B94" s="59"/>
      <c r="C94" s="60" t="s">
        <v>72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273">
        <f>ROUND(SUM(AG95:AG100),2)</f>
        <v>0</v>
      </c>
      <c r="AH94" s="273"/>
      <c r="AI94" s="273"/>
      <c r="AJ94" s="273"/>
      <c r="AK94" s="273"/>
      <c r="AL94" s="273"/>
      <c r="AM94" s="273"/>
      <c r="AN94" s="274">
        <f t="shared" ref="AN94:AN100" si="0">SUM(AG94,AT94)</f>
        <v>0</v>
      </c>
      <c r="AO94" s="274"/>
      <c r="AP94" s="274"/>
      <c r="AQ94" s="63" t="s">
        <v>1</v>
      </c>
      <c r="AR94" s="59"/>
      <c r="AS94" s="64">
        <f>ROUND(SUM(AS95:AS100),2)</f>
        <v>0</v>
      </c>
      <c r="AT94" s="65">
        <f t="shared" ref="AT94:AT100" si="1">ROUND(SUM(AV94:AW94),2)</f>
        <v>0</v>
      </c>
      <c r="AU94" s="66">
        <f>ROUND(SUM(AU95:AU100),5)</f>
        <v>4688.72523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ROUND(SUM(AZ95:AZ100),2)</f>
        <v>0</v>
      </c>
      <c r="BA94" s="65">
        <f>ROUND(SUM(BA95:BA100),2)</f>
        <v>0</v>
      </c>
      <c r="BB94" s="65">
        <f>ROUND(SUM(BB95:BB100),2)</f>
        <v>0</v>
      </c>
      <c r="BC94" s="65">
        <f>ROUND(SUM(BC95:BC100),2)</f>
        <v>0</v>
      </c>
      <c r="BD94" s="67">
        <f>ROUND(SUM(BD95:BD100),2)</f>
        <v>0</v>
      </c>
      <c r="BS94" s="68" t="s">
        <v>73</v>
      </c>
      <c r="BT94" s="68" t="s">
        <v>74</v>
      </c>
      <c r="BU94" s="69" t="s">
        <v>75</v>
      </c>
      <c r="BV94" s="68" t="s">
        <v>76</v>
      </c>
      <c r="BW94" s="68" t="s">
        <v>4</v>
      </c>
      <c r="BX94" s="68" t="s">
        <v>77</v>
      </c>
      <c r="CL94" s="68" t="s">
        <v>1</v>
      </c>
    </row>
    <row r="95" spans="1:91" s="6" customFormat="1" ht="16.5" customHeight="1">
      <c r="A95" s="70" t="s">
        <v>78</v>
      </c>
      <c r="B95" s="71"/>
      <c r="C95" s="72"/>
      <c r="D95" s="272" t="s">
        <v>79</v>
      </c>
      <c r="E95" s="272"/>
      <c r="F95" s="272"/>
      <c r="G95" s="272"/>
      <c r="H95" s="272"/>
      <c r="I95" s="73"/>
      <c r="J95" s="272" t="s">
        <v>80</v>
      </c>
      <c r="K95" s="272"/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0">
        <f>'SO-00 - HTÚ a bourací práce'!J30</f>
        <v>0</v>
      </c>
      <c r="AH95" s="271"/>
      <c r="AI95" s="271"/>
      <c r="AJ95" s="271"/>
      <c r="AK95" s="271"/>
      <c r="AL95" s="271"/>
      <c r="AM95" s="271"/>
      <c r="AN95" s="270">
        <f t="shared" si="0"/>
        <v>0</v>
      </c>
      <c r="AO95" s="271"/>
      <c r="AP95" s="271"/>
      <c r="AQ95" s="74" t="s">
        <v>81</v>
      </c>
      <c r="AR95" s="71"/>
      <c r="AS95" s="75">
        <v>0</v>
      </c>
      <c r="AT95" s="76">
        <f t="shared" si="1"/>
        <v>0</v>
      </c>
      <c r="AU95" s="77">
        <f>'SO-00 - HTÚ a bourací práce'!P125</f>
        <v>1131.1302959999998</v>
      </c>
      <c r="AV95" s="76">
        <f>'SO-00 - HTÚ a bourací práce'!J33</f>
        <v>0</v>
      </c>
      <c r="AW95" s="76">
        <f>'SO-00 - HTÚ a bourací práce'!J34</f>
        <v>0</v>
      </c>
      <c r="AX95" s="76">
        <f>'SO-00 - HTÚ a bourací práce'!J35</f>
        <v>0</v>
      </c>
      <c r="AY95" s="76">
        <f>'SO-00 - HTÚ a bourací práce'!J36</f>
        <v>0</v>
      </c>
      <c r="AZ95" s="76">
        <f>'SO-00 - HTÚ a bourací práce'!F33</f>
        <v>0</v>
      </c>
      <c r="BA95" s="76">
        <f>'SO-00 - HTÚ a bourací práce'!F34</f>
        <v>0</v>
      </c>
      <c r="BB95" s="76">
        <f>'SO-00 - HTÚ a bourací práce'!F35</f>
        <v>0</v>
      </c>
      <c r="BC95" s="76">
        <f>'SO-00 - HTÚ a bourací práce'!F36</f>
        <v>0</v>
      </c>
      <c r="BD95" s="78">
        <f>'SO-00 - HTÚ a bourací práce'!F37</f>
        <v>0</v>
      </c>
      <c r="BT95" s="79" t="s">
        <v>82</v>
      </c>
      <c r="BV95" s="79" t="s">
        <v>76</v>
      </c>
      <c r="BW95" s="79" t="s">
        <v>83</v>
      </c>
      <c r="BX95" s="79" t="s">
        <v>4</v>
      </c>
      <c r="CL95" s="79" t="s">
        <v>1</v>
      </c>
      <c r="CM95" s="79" t="s">
        <v>84</v>
      </c>
    </row>
    <row r="96" spans="1:91" s="6" customFormat="1" ht="16.5" customHeight="1">
      <c r="A96" s="70" t="s">
        <v>78</v>
      </c>
      <c r="B96" s="71"/>
      <c r="C96" s="72"/>
      <c r="D96" s="272" t="s">
        <v>85</v>
      </c>
      <c r="E96" s="272"/>
      <c r="F96" s="272"/>
      <c r="G96" s="272"/>
      <c r="H96" s="272"/>
      <c r="I96" s="73"/>
      <c r="J96" s="272" t="s">
        <v>86</v>
      </c>
      <c r="K96" s="272"/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0">
        <f>'SO-01 - Atletika'!J30</f>
        <v>0</v>
      </c>
      <c r="AH96" s="271"/>
      <c r="AI96" s="271"/>
      <c r="AJ96" s="271"/>
      <c r="AK96" s="271"/>
      <c r="AL96" s="271"/>
      <c r="AM96" s="271"/>
      <c r="AN96" s="270">
        <f t="shared" si="0"/>
        <v>0</v>
      </c>
      <c r="AO96" s="271"/>
      <c r="AP96" s="271"/>
      <c r="AQ96" s="74" t="s">
        <v>81</v>
      </c>
      <c r="AR96" s="71"/>
      <c r="AS96" s="75">
        <v>0</v>
      </c>
      <c r="AT96" s="76">
        <f t="shared" si="1"/>
        <v>0</v>
      </c>
      <c r="AU96" s="77">
        <f>'SO-01 - Atletika'!P133</f>
        <v>1661.7416129999997</v>
      </c>
      <c r="AV96" s="76">
        <f>'SO-01 - Atletika'!J33</f>
        <v>0</v>
      </c>
      <c r="AW96" s="76">
        <f>'SO-01 - Atletika'!J34</f>
        <v>0</v>
      </c>
      <c r="AX96" s="76">
        <f>'SO-01 - Atletika'!J35</f>
        <v>0</v>
      </c>
      <c r="AY96" s="76">
        <f>'SO-01 - Atletika'!J36</f>
        <v>0</v>
      </c>
      <c r="AZ96" s="76">
        <f>'SO-01 - Atletika'!F33</f>
        <v>0</v>
      </c>
      <c r="BA96" s="76">
        <f>'SO-01 - Atletika'!F34</f>
        <v>0</v>
      </c>
      <c r="BB96" s="76">
        <f>'SO-01 - Atletika'!F35</f>
        <v>0</v>
      </c>
      <c r="BC96" s="76">
        <f>'SO-01 - Atletika'!F36</f>
        <v>0</v>
      </c>
      <c r="BD96" s="78">
        <f>'SO-01 - Atletika'!F37</f>
        <v>0</v>
      </c>
      <c r="BT96" s="79" t="s">
        <v>82</v>
      </c>
      <c r="BV96" s="79" t="s">
        <v>76</v>
      </c>
      <c r="BW96" s="79" t="s">
        <v>87</v>
      </c>
      <c r="BX96" s="79" t="s">
        <v>4</v>
      </c>
      <c r="CL96" s="79" t="s">
        <v>1</v>
      </c>
      <c r="CM96" s="79" t="s">
        <v>84</v>
      </c>
    </row>
    <row r="97" spans="1:91" s="6" customFormat="1" ht="16.5" customHeight="1">
      <c r="A97" s="70" t="s">
        <v>78</v>
      </c>
      <c r="B97" s="71"/>
      <c r="C97" s="72"/>
      <c r="D97" s="272" t="s">
        <v>88</v>
      </c>
      <c r="E97" s="272"/>
      <c r="F97" s="272"/>
      <c r="G97" s="272"/>
      <c r="H97" s="272"/>
      <c r="I97" s="73"/>
      <c r="J97" s="272" t="s">
        <v>89</v>
      </c>
      <c r="K97" s="272"/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0">
        <f>'SO-02 - Víceúčelové hřiště'!J30</f>
        <v>0</v>
      </c>
      <c r="AH97" s="271"/>
      <c r="AI97" s="271"/>
      <c r="AJ97" s="271"/>
      <c r="AK97" s="271"/>
      <c r="AL97" s="271"/>
      <c r="AM97" s="271"/>
      <c r="AN97" s="270">
        <f t="shared" si="0"/>
        <v>0</v>
      </c>
      <c r="AO97" s="271"/>
      <c r="AP97" s="271"/>
      <c r="AQ97" s="74" t="s">
        <v>81</v>
      </c>
      <c r="AR97" s="71"/>
      <c r="AS97" s="75">
        <v>0</v>
      </c>
      <c r="AT97" s="76">
        <f t="shared" si="1"/>
        <v>0</v>
      </c>
      <c r="AU97" s="77">
        <f>'SO-02 - Víceúčelové hřiště'!P132</f>
        <v>1524.1818629999998</v>
      </c>
      <c r="AV97" s="76">
        <f>'SO-02 - Víceúčelové hřiště'!J33</f>
        <v>0</v>
      </c>
      <c r="AW97" s="76">
        <f>'SO-02 - Víceúčelové hřiště'!J34</f>
        <v>0</v>
      </c>
      <c r="AX97" s="76">
        <f>'SO-02 - Víceúčelové hřiště'!J35</f>
        <v>0</v>
      </c>
      <c r="AY97" s="76">
        <f>'SO-02 - Víceúčelové hřiště'!J36</f>
        <v>0</v>
      </c>
      <c r="AZ97" s="76">
        <f>'SO-02 - Víceúčelové hřiště'!F33</f>
        <v>0</v>
      </c>
      <c r="BA97" s="76">
        <f>'SO-02 - Víceúčelové hřiště'!F34</f>
        <v>0</v>
      </c>
      <c r="BB97" s="76">
        <f>'SO-02 - Víceúčelové hřiště'!F35</f>
        <v>0</v>
      </c>
      <c r="BC97" s="76">
        <f>'SO-02 - Víceúčelové hřiště'!F36</f>
        <v>0</v>
      </c>
      <c r="BD97" s="78">
        <f>'SO-02 - Víceúčelové hřiště'!F37</f>
        <v>0</v>
      </c>
      <c r="BT97" s="79" t="s">
        <v>82</v>
      </c>
      <c r="BV97" s="79" t="s">
        <v>76</v>
      </c>
      <c r="BW97" s="79" t="s">
        <v>90</v>
      </c>
      <c r="BX97" s="79" t="s">
        <v>4</v>
      </c>
      <c r="CL97" s="79" t="s">
        <v>1</v>
      </c>
      <c r="CM97" s="79" t="s">
        <v>84</v>
      </c>
    </row>
    <row r="98" spans="1:91" s="6" customFormat="1" ht="16.5" customHeight="1">
      <c r="A98" s="70" t="s">
        <v>78</v>
      </c>
      <c r="B98" s="71"/>
      <c r="C98" s="72"/>
      <c r="D98" s="272" t="s">
        <v>91</v>
      </c>
      <c r="E98" s="272"/>
      <c r="F98" s="272"/>
      <c r="G98" s="272"/>
      <c r="H98" s="272"/>
      <c r="I98" s="73"/>
      <c r="J98" s="272" t="s">
        <v>92</v>
      </c>
      <c r="K98" s="272"/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0">
        <f>'SO-03 - Tribuny'!J30</f>
        <v>0</v>
      </c>
      <c r="AH98" s="271"/>
      <c r="AI98" s="271"/>
      <c r="AJ98" s="271"/>
      <c r="AK98" s="271"/>
      <c r="AL98" s="271"/>
      <c r="AM98" s="271"/>
      <c r="AN98" s="270">
        <f t="shared" si="0"/>
        <v>0</v>
      </c>
      <c r="AO98" s="271"/>
      <c r="AP98" s="271"/>
      <c r="AQ98" s="74" t="s">
        <v>81</v>
      </c>
      <c r="AR98" s="71"/>
      <c r="AS98" s="75">
        <v>0</v>
      </c>
      <c r="AT98" s="76">
        <f t="shared" si="1"/>
        <v>0</v>
      </c>
      <c r="AU98" s="77">
        <f>'SO-03 - Tribuny'!P130</f>
        <v>116.007428</v>
      </c>
      <c r="AV98" s="76">
        <f>'SO-03 - Tribuny'!J33</f>
        <v>0</v>
      </c>
      <c r="AW98" s="76">
        <f>'SO-03 - Tribuny'!J34</f>
        <v>0</v>
      </c>
      <c r="AX98" s="76">
        <f>'SO-03 - Tribuny'!J35</f>
        <v>0</v>
      </c>
      <c r="AY98" s="76">
        <f>'SO-03 - Tribuny'!J36</f>
        <v>0</v>
      </c>
      <c r="AZ98" s="76">
        <f>'SO-03 - Tribuny'!F33</f>
        <v>0</v>
      </c>
      <c r="BA98" s="76">
        <f>'SO-03 - Tribuny'!F34</f>
        <v>0</v>
      </c>
      <c r="BB98" s="76">
        <f>'SO-03 - Tribuny'!F35</f>
        <v>0</v>
      </c>
      <c r="BC98" s="76">
        <f>'SO-03 - Tribuny'!F36</f>
        <v>0</v>
      </c>
      <c r="BD98" s="78">
        <f>'SO-03 - Tribuny'!F37</f>
        <v>0</v>
      </c>
      <c r="BT98" s="79" t="s">
        <v>82</v>
      </c>
      <c r="BV98" s="79" t="s">
        <v>76</v>
      </c>
      <c r="BW98" s="79" t="s">
        <v>93</v>
      </c>
      <c r="BX98" s="79" t="s">
        <v>4</v>
      </c>
      <c r="CL98" s="79" t="s">
        <v>1</v>
      </c>
      <c r="CM98" s="79" t="s">
        <v>84</v>
      </c>
    </row>
    <row r="99" spans="1:91" s="6" customFormat="1" ht="16.5" customHeight="1">
      <c r="A99" s="70" t="s">
        <v>78</v>
      </c>
      <c r="B99" s="71"/>
      <c r="C99" s="72"/>
      <c r="D99" s="272" t="s">
        <v>94</v>
      </c>
      <c r="E99" s="272"/>
      <c r="F99" s="272"/>
      <c r="G99" s="272"/>
      <c r="H99" s="272"/>
      <c r="I99" s="73"/>
      <c r="J99" s="272" t="s">
        <v>95</v>
      </c>
      <c r="K99" s="272"/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0">
        <f>'SO-04 - Oplocení'!J30</f>
        <v>0</v>
      </c>
      <c r="AH99" s="271"/>
      <c r="AI99" s="271"/>
      <c r="AJ99" s="271"/>
      <c r="AK99" s="271"/>
      <c r="AL99" s="271"/>
      <c r="AM99" s="271"/>
      <c r="AN99" s="270">
        <f t="shared" si="0"/>
        <v>0</v>
      </c>
      <c r="AO99" s="271"/>
      <c r="AP99" s="271"/>
      <c r="AQ99" s="74" t="s">
        <v>81</v>
      </c>
      <c r="AR99" s="71"/>
      <c r="AS99" s="75">
        <v>0</v>
      </c>
      <c r="AT99" s="76">
        <f t="shared" si="1"/>
        <v>0</v>
      </c>
      <c r="AU99" s="77">
        <f>'SO-04 - Oplocení'!P128</f>
        <v>255.664029</v>
      </c>
      <c r="AV99" s="76">
        <f>'SO-04 - Oplocení'!J33</f>
        <v>0</v>
      </c>
      <c r="AW99" s="76">
        <f>'SO-04 - Oplocení'!J34</f>
        <v>0</v>
      </c>
      <c r="AX99" s="76">
        <f>'SO-04 - Oplocení'!J35</f>
        <v>0</v>
      </c>
      <c r="AY99" s="76">
        <f>'SO-04 - Oplocení'!J36</f>
        <v>0</v>
      </c>
      <c r="AZ99" s="76">
        <f>'SO-04 - Oplocení'!F33</f>
        <v>0</v>
      </c>
      <c r="BA99" s="76">
        <f>'SO-04 - Oplocení'!F34</f>
        <v>0</v>
      </c>
      <c r="BB99" s="76">
        <f>'SO-04 - Oplocení'!F35</f>
        <v>0</v>
      </c>
      <c r="BC99" s="76">
        <f>'SO-04 - Oplocení'!F36</f>
        <v>0</v>
      </c>
      <c r="BD99" s="78">
        <f>'SO-04 - Oplocení'!F37</f>
        <v>0</v>
      </c>
      <c r="BT99" s="79" t="s">
        <v>82</v>
      </c>
      <c r="BV99" s="79" t="s">
        <v>76</v>
      </c>
      <c r="BW99" s="79" t="s">
        <v>96</v>
      </c>
      <c r="BX99" s="79" t="s">
        <v>4</v>
      </c>
      <c r="CL99" s="79" t="s">
        <v>1</v>
      </c>
      <c r="CM99" s="79" t="s">
        <v>84</v>
      </c>
    </row>
    <row r="100" spans="1:91" s="6" customFormat="1" ht="16.5" customHeight="1">
      <c r="A100" s="70" t="s">
        <v>78</v>
      </c>
      <c r="B100" s="71"/>
      <c r="C100" s="72"/>
      <c r="D100" s="272" t="s">
        <v>97</v>
      </c>
      <c r="E100" s="272"/>
      <c r="F100" s="272"/>
      <c r="G100" s="272"/>
      <c r="H100" s="272"/>
      <c r="I100" s="73"/>
      <c r="J100" s="272" t="s">
        <v>98</v>
      </c>
      <c r="K100" s="272"/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0">
        <f>'SO-07 - Sadové úpravy'!J30</f>
        <v>0</v>
      </c>
      <c r="AH100" s="271"/>
      <c r="AI100" s="271"/>
      <c r="AJ100" s="271"/>
      <c r="AK100" s="271"/>
      <c r="AL100" s="271"/>
      <c r="AM100" s="271"/>
      <c r="AN100" s="270">
        <f t="shared" si="0"/>
        <v>0</v>
      </c>
      <c r="AO100" s="271"/>
      <c r="AP100" s="271"/>
      <c r="AQ100" s="74" t="s">
        <v>81</v>
      </c>
      <c r="AR100" s="71"/>
      <c r="AS100" s="80">
        <v>0</v>
      </c>
      <c r="AT100" s="81">
        <f t="shared" si="1"/>
        <v>0</v>
      </c>
      <c r="AU100" s="82">
        <f>'SO-07 - Sadové úpravy'!P122</f>
        <v>0</v>
      </c>
      <c r="AV100" s="81">
        <f>'SO-07 - Sadové úpravy'!J33</f>
        <v>0</v>
      </c>
      <c r="AW100" s="81">
        <f>'SO-07 - Sadové úpravy'!J34</f>
        <v>0</v>
      </c>
      <c r="AX100" s="81">
        <f>'SO-07 - Sadové úpravy'!J35</f>
        <v>0</v>
      </c>
      <c r="AY100" s="81">
        <f>'SO-07 - Sadové úpravy'!J36</f>
        <v>0</v>
      </c>
      <c r="AZ100" s="81">
        <f>'SO-07 - Sadové úpravy'!F33</f>
        <v>0</v>
      </c>
      <c r="BA100" s="81">
        <f>'SO-07 - Sadové úpravy'!F34</f>
        <v>0</v>
      </c>
      <c r="BB100" s="81">
        <f>'SO-07 - Sadové úpravy'!F35</f>
        <v>0</v>
      </c>
      <c r="BC100" s="81">
        <f>'SO-07 - Sadové úpravy'!F36</f>
        <v>0</v>
      </c>
      <c r="BD100" s="83">
        <f>'SO-07 - Sadové úpravy'!F37</f>
        <v>0</v>
      </c>
      <c r="BT100" s="79" t="s">
        <v>82</v>
      </c>
      <c r="BV100" s="79" t="s">
        <v>76</v>
      </c>
      <c r="BW100" s="79" t="s">
        <v>99</v>
      </c>
      <c r="BX100" s="79" t="s">
        <v>4</v>
      </c>
      <c r="CL100" s="79" t="s">
        <v>1</v>
      </c>
      <c r="CM100" s="79" t="s">
        <v>84</v>
      </c>
    </row>
    <row r="101" spans="1:91" s="1" customFormat="1" ht="30" customHeight="1">
      <c r="B101" s="28"/>
      <c r="AR101" s="28"/>
    </row>
    <row r="102" spans="1:91" s="1" customFormat="1" ht="7" customHeight="1"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28"/>
    </row>
  </sheetData>
  <mergeCells count="60">
    <mergeCell ref="L85:AO85"/>
    <mergeCell ref="AM87:AN87"/>
    <mergeCell ref="AM89:AP89"/>
    <mergeCell ref="AS89:AT91"/>
    <mergeCell ref="AM90:AP90"/>
    <mergeCell ref="C92:G92"/>
    <mergeCell ref="AN92:AP92"/>
    <mergeCell ref="AG92:AM92"/>
    <mergeCell ref="I92:AF92"/>
    <mergeCell ref="AN95:AP95"/>
    <mergeCell ref="D95:H95"/>
    <mergeCell ref="AG95:AM95"/>
    <mergeCell ref="J95:AF95"/>
    <mergeCell ref="AN96:AP96"/>
    <mergeCell ref="AG96:AM96"/>
    <mergeCell ref="J97:AF97"/>
    <mergeCell ref="AG97:AM97"/>
    <mergeCell ref="D97:H97"/>
    <mergeCell ref="AN97:AP97"/>
    <mergeCell ref="AN100:AP100"/>
    <mergeCell ref="AG100:AM100"/>
    <mergeCell ref="D100:H100"/>
    <mergeCell ref="J100:AF100"/>
    <mergeCell ref="AG94:AM94"/>
    <mergeCell ref="AN94:AP94"/>
    <mergeCell ref="AN98:AP98"/>
    <mergeCell ref="AG98:AM98"/>
    <mergeCell ref="J98:AF98"/>
    <mergeCell ref="D98:H98"/>
    <mergeCell ref="AN99:AP99"/>
    <mergeCell ref="AG99:AM99"/>
    <mergeCell ref="D99:H99"/>
    <mergeCell ref="J99:AF99"/>
    <mergeCell ref="J96:AF96"/>
    <mergeCell ref="D96:H96"/>
    <mergeCell ref="L30:P30"/>
    <mergeCell ref="W30:AE30"/>
    <mergeCell ref="K5:AO5"/>
    <mergeCell ref="K6:AO6"/>
    <mergeCell ref="E23:AN23"/>
    <mergeCell ref="AK26:AO26"/>
    <mergeCell ref="L28:P28"/>
    <mergeCell ref="W28:AE28"/>
    <mergeCell ref="AK28:AO28"/>
    <mergeCell ref="AR2:BE2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</mergeCells>
  <hyperlinks>
    <hyperlink ref="A95" location="'SO-00 - HTÚ a bourací práce'!C2" display="/" xr:uid="{00000000-0004-0000-0000-000000000000}"/>
    <hyperlink ref="A96" location="'SO-01 - Atletika'!C2" display="/" xr:uid="{00000000-0004-0000-0000-000001000000}"/>
    <hyperlink ref="A97" location="'SO-02 - Víceúčelové hřiště'!C2" display="/" xr:uid="{00000000-0004-0000-0000-000002000000}"/>
    <hyperlink ref="A98" location="'SO-03 - Tribuny'!C2" display="/" xr:uid="{00000000-0004-0000-0000-000003000000}"/>
    <hyperlink ref="A99" location="'SO-04 - Oplocení'!C2" display="/" xr:uid="{00000000-0004-0000-0000-000004000000}"/>
    <hyperlink ref="A100" location="'SO-07 - Sadové úpravy'!C2" display="/" xr:uid="{00000000-0004-0000-0000-000005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09"/>
  <sheetViews>
    <sheetView showGridLines="0" workbookViewId="0">
      <selection activeCell="H204" sqref="H204:H208"/>
    </sheetView>
  </sheetViews>
  <sheetFormatPr defaultRowHeight="10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55" t="s">
        <v>5</v>
      </c>
      <c r="M2" s="256"/>
      <c r="N2" s="256"/>
      <c r="O2" s="256"/>
      <c r="P2" s="256"/>
      <c r="Q2" s="256"/>
      <c r="R2" s="256"/>
      <c r="S2" s="256"/>
      <c r="T2" s="256"/>
      <c r="U2" s="256"/>
      <c r="V2" s="256"/>
      <c r="AT2" s="16" t="s">
        <v>83</v>
      </c>
    </row>
    <row r="3" spans="2:46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84</v>
      </c>
    </row>
    <row r="4" spans="2:46" ht="25" customHeight="1">
      <c r="B4" s="19"/>
      <c r="D4" s="20" t="s">
        <v>100</v>
      </c>
      <c r="L4" s="19"/>
      <c r="M4" s="84" t="s">
        <v>10</v>
      </c>
      <c r="AT4" s="16" t="s">
        <v>3</v>
      </c>
    </row>
    <row r="5" spans="2:46" ht="7" customHeight="1">
      <c r="B5" s="19"/>
      <c r="L5" s="19"/>
    </row>
    <row r="6" spans="2:46" ht="12" customHeight="1">
      <c r="B6" s="19"/>
      <c r="D6" s="25" t="s">
        <v>14</v>
      </c>
      <c r="L6" s="19"/>
    </row>
    <row r="7" spans="2:46" ht="16.5" customHeight="1">
      <c r="B7" s="19"/>
      <c r="E7" s="290" t="str">
        <f>'Rekapitulace stavby'!K6</f>
        <v>Rekonstrukce sportoviště v areálu SOŠ - 1.etapa</v>
      </c>
      <c r="F7" s="291"/>
      <c r="G7" s="291"/>
      <c r="H7" s="291"/>
      <c r="L7" s="19"/>
    </row>
    <row r="8" spans="2:46" s="1" customFormat="1" ht="12" customHeight="1">
      <c r="B8" s="28"/>
      <c r="D8" s="25" t="s">
        <v>101</v>
      </c>
      <c r="L8" s="28"/>
    </row>
    <row r="9" spans="2:46" s="1" customFormat="1" ht="16.5" customHeight="1">
      <c r="B9" s="28"/>
      <c r="E9" s="280" t="s">
        <v>102</v>
      </c>
      <c r="F9" s="289"/>
      <c r="G9" s="289"/>
      <c r="H9" s="289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5" t="s">
        <v>16</v>
      </c>
      <c r="F11" s="23" t="s">
        <v>1</v>
      </c>
      <c r="I11" s="25" t="s">
        <v>17</v>
      </c>
      <c r="J11" s="23" t="s">
        <v>1</v>
      </c>
      <c r="L11" s="28"/>
    </row>
    <row r="12" spans="2:46" s="1" customFormat="1" ht="12" customHeight="1">
      <c r="B12" s="28"/>
      <c r="D12" s="25" t="s">
        <v>18</v>
      </c>
      <c r="F12" s="23" t="s">
        <v>19</v>
      </c>
      <c r="I12" s="25" t="s">
        <v>20</v>
      </c>
      <c r="J12" s="48" t="str">
        <f>'Rekapitulace stavby'!AN8</f>
        <v>16. 9. 2025</v>
      </c>
      <c r="L12" s="28"/>
    </row>
    <row r="13" spans="2:46" s="1" customFormat="1" ht="10.75" customHeight="1">
      <c r="B13" s="28"/>
      <c r="L13" s="28"/>
    </row>
    <row r="14" spans="2:46" s="1" customFormat="1" ht="12" customHeight="1">
      <c r="B14" s="28"/>
      <c r="D14" s="25" t="s">
        <v>22</v>
      </c>
      <c r="I14" s="25" t="s">
        <v>23</v>
      </c>
      <c r="J14" s="23" t="s">
        <v>1</v>
      </c>
      <c r="L14" s="28"/>
    </row>
    <row r="15" spans="2:46" s="1" customFormat="1" ht="18" customHeight="1">
      <c r="B15" s="28"/>
      <c r="E15" s="23" t="s">
        <v>24</v>
      </c>
      <c r="I15" s="25" t="s">
        <v>25</v>
      </c>
      <c r="J15" s="23" t="s">
        <v>1</v>
      </c>
      <c r="L15" s="28"/>
    </row>
    <row r="16" spans="2:46" s="1" customFormat="1" ht="7" customHeight="1">
      <c r="B16" s="28"/>
      <c r="L16" s="28"/>
    </row>
    <row r="17" spans="2:12" s="1" customFormat="1" ht="12" customHeight="1">
      <c r="B17" s="28"/>
      <c r="D17" s="25" t="s">
        <v>26</v>
      </c>
      <c r="I17" s="25" t="s">
        <v>23</v>
      </c>
      <c r="J17" s="23" t="str">
        <f>'Rekapitulace stavby'!AN13</f>
        <v/>
      </c>
      <c r="L17" s="28"/>
    </row>
    <row r="18" spans="2:12" s="1" customFormat="1" ht="18" customHeight="1">
      <c r="B18" s="28"/>
      <c r="E18" s="264" t="str">
        <f>'Rekapitulace stavby'!E14</f>
        <v xml:space="preserve"> </v>
      </c>
      <c r="F18" s="264"/>
      <c r="G18" s="264"/>
      <c r="H18" s="264"/>
      <c r="I18" s="25" t="s">
        <v>25</v>
      </c>
      <c r="J18" s="23" t="str">
        <f>'Rekapitulace stavby'!AN14</f>
        <v/>
      </c>
      <c r="L18" s="28"/>
    </row>
    <row r="19" spans="2:12" s="1" customFormat="1" ht="7" customHeight="1">
      <c r="B19" s="28"/>
      <c r="L19" s="28"/>
    </row>
    <row r="20" spans="2:12" s="1" customFormat="1" ht="12" customHeight="1">
      <c r="B20" s="28"/>
      <c r="D20" s="25" t="s">
        <v>28</v>
      </c>
      <c r="I20" s="25" t="s">
        <v>23</v>
      </c>
      <c r="J20" s="23" t="s">
        <v>1</v>
      </c>
      <c r="L20" s="28"/>
    </row>
    <row r="21" spans="2:12" s="1" customFormat="1" ht="18" customHeight="1">
      <c r="B21" s="28"/>
      <c r="E21" s="23" t="s">
        <v>29</v>
      </c>
      <c r="I21" s="25" t="s">
        <v>25</v>
      </c>
      <c r="J21" s="23" t="s">
        <v>1</v>
      </c>
      <c r="L21" s="28"/>
    </row>
    <row r="22" spans="2:12" s="1" customFormat="1" ht="7" customHeight="1">
      <c r="B22" s="28"/>
      <c r="L22" s="28"/>
    </row>
    <row r="23" spans="2:12" s="1" customFormat="1" ht="12" customHeight="1">
      <c r="B23" s="28"/>
      <c r="D23" s="25" t="s">
        <v>31</v>
      </c>
      <c r="I23" s="25" t="s">
        <v>23</v>
      </c>
      <c r="J23" s="23" t="s">
        <v>1</v>
      </c>
      <c r="L23" s="28"/>
    </row>
    <row r="24" spans="2:12" s="1" customFormat="1" ht="18" customHeight="1">
      <c r="B24" s="28"/>
      <c r="E24" s="23" t="s">
        <v>103</v>
      </c>
      <c r="I24" s="25" t="s">
        <v>25</v>
      </c>
      <c r="J24" s="23" t="s">
        <v>1</v>
      </c>
      <c r="L24" s="28"/>
    </row>
    <row r="25" spans="2:12" s="1" customFormat="1" ht="7" customHeight="1">
      <c r="B25" s="28"/>
      <c r="L25" s="28"/>
    </row>
    <row r="26" spans="2:12" s="1" customFormat="1" ht="12" customHeight="1">
      <c r="B26" s="28"/>
      <c r="D26" s="25" t="s">
        <v>33</v>
      </c>
      <c r="L26" s="28"/>
    </row>
    <row r="27" spans="2:12" s="7" customFormat="1" ht="16.5" customHeight="1">
      <c r="B27" s="85"/>
      <c r="E27" s="266" t="s">
        <v>1</v>
      </c>
      <c r="F27" s="266"/>
      <c r="G27" s="266"/>
      <c r="H27" s="266"/>
      <c r="L27" s="85"/>
    </row>
    <row r="28" spans="2:12" s="1" customFormat="1" ht="7" customHeight="1">
      <c r="B28" s="28"/>
      <c r="L28" s="28"/>
    </row>
    <row r="29" spans="2:12" s="1" customFormat="1" ht="7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4" customHeight="1">
      <c r="B30" s="28"/>
      <c r="D30" s="86" t="s">
        <v>34</v>
      </c>
      <c r="J30" s="62">
        <f>ROUND(J125, 2)</f>
        <v>0</v>
      </c>
      <c r="L30" s="28"/>
    </row>
    <row r="31" spans="2:12" s="1" customFormat="1" ht="7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4" customHeight="1">
      <c r="B33" s="28"/>
      <c r="D33" s="51" t="s">
        <v>38</v>
      </c>
      <c r="E33" s="25" t="s">
        <v>39</v>
      </c>
      <c r="F33" s="87">
        <f>ROUND((SUM(BE125:BE208)),  2)</f>
        <v>0</v>
      </c>
      <c r="I33" s="88">
        <v>0.21</v>
      </c>
      <c r="J33" s="87">
        <f>ROUND(((SUM(BE125:BE208))*I33),  2)</f>
        <v>0</v>
      </c>
      <c r="L33" s="28"/>
    </row>
    <row r="34" spans="2:12" s="1" customFormat="1" ht="14.4" customHeight="1">
      <c r="B34" s="28"/>
      <c r="E34" s="25" t="s">
        <v>40</v>
      </c>
      <c r="F34" s="87">
        <f>ROUND((SUM(BF125:BF208)),  2)</f>
        <v>0</v>
      </c>
      <c r="I34" s="88">
        <v>0.12</v>
      </c>
      <c r="J34" s="87">
        <f>ROUND(((SUM(BF125:BF208))*I34),  2)</f>
        <v>0</v>
      </c>
      <c r="L34" s="28"/>
    </row>
    <row r="35" spans="2:12" s="1" customFormat="1" ht="14.4" hidden="1" customHeight="1">
      <c r="B35" s="28"/>
      <c r="E35" s="25" t="s">
        <v>41</v>
      </c>
      <c r="F35" s="87">
        <f>ROUND((SUM(BG125:BG208)),  2)</f>
        <v>0</v>
      </c>
      <c r="I35" s="88">
        <v>0.21</v>
      </c>
      <c r="J35" s="87">
        <f>0</f>
        <v>0</v>
      </c>
      <c r="L35" s="28"/>
    </row>
    <row r="36" spans="2:12" s="1" customFormat="1" ht="14.4" hidden="1" customHeight="1">
      <c r="B36" s="28"/>
      <c r="E36" s="25" t="s">
        <v>42</v>
      </c>
      <c r="F36" s="87">
        <f>ROUND((SUM(BH125:BH208)),  2)</f>
        <v>0</v>
      </c>
      <c r="I36" s="88">
        <v>0.12</v>
      </c>
      <c r="J36" s="87">
        <f>0</f>
        <v>0</v>
      </c>
      <c r="L36" s="28"/>
    </row>
    <row r="37" spans="2:12" s="1" customFormat="1" ht="14.4" hidden="1" customHeight="1">
      <c r="B37" s="28"/>
      <c r="E37" s="25" t="s">
        <v>43</v>
      </c>
      <c r="F37" s="87">
        <f>ROUND((SUM(BI125:BI208)),  2)</f>
        <v>0</v>
      </c>
      <c r="I37" s="88">
        <v>0</v>
      </c>
      <c r="J37" s="87">
        <f>0</f>
        <v>0</v>
      </c>
      <c r="L37" s="28"/>
    </row>
    <row r="38" spans="2:12" s="1" customFormat="1" ht="7" customHeight="1">
      <c r="B38" s="28"/>
      <c r="L38" s="28"/>
    </row>
    <row r="39" spans="2:12" s="1" customFormat="1" ht="25.4" customHeight="1">
      <c r="B39" s="28"/>
      <c r="C39" s="89"/>
      <c r="D39" s="90" t="s">
        <v>44</v>
      </c>
      <c r="E39" s="53"/>
      <c r="F39" s="53"/>
      <c r="G39" s="91" t="s">
        <v>45</v>
      </c>
      <c r="H39" s="92" t="s">
        <v>46</v>
      </c>
      <c r="I39" s="53"/>
      <c r="J39" s="93">
        <f>SUM(J30:J37)</f>
        <v>0</v>
      </c>
      <c r="K39" s="94"/>
      <c r="L39" s="28"/>
    </row>
    <row r="40" spans="2:12" s="1" customFormat="1" ht="14.4" customHeight="1">
      <c r="B40" s="28"/>
      <c r="L40" s="28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28"/>
      <c r="D50" s="37" t="s">
        <v>47</v>
      </c>
      <c r="E50" s="38"/>
      <c r="F50" s="38"/>
      <c r="G50" s="37" t="s">
        <v>48</v>
      </c>
      <c r="H50" s="38"/>
      <c r="I50" s="38"/>
      <c r="J50" s="38"/>
      <c r="K50" s="38"/>
      <c r="L50" s="28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5">
      <c r="B61" s="28"/>
      <c r="D61" s="39" t="s">
        <v>49</v>
      </c>
      <c r="E61" s="30"/>
      <c r="F61" s="95" t="s">
        <v>50</v>
      </c>
      <c r="G61" s="39" t="s">
        <v>49</v>
      </c>
      <c r="H61" s="30"/>
      <c r="I61" s="30"/>
      <c r="J61" s="96" t="s">
        <v>50</v>
      </c>
      <c r="K61" s="30"/>
      <c r="L61" s="28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">
      <c r="B65" s="28"/>
      <c r="D65" s="37" t="s">
        <v>51</v>
      </c>
      <c r="E65" s="38"/>
      <c r="F65" s="38"/>
      <c r="G65" s="37" t="s">
        <v>52</v>
      </c>
      <c r="H65" s="38"/>
      <c r="I65" s="38"/>
      <c r="J65" s="38"/>
      <c r="K65" s="38"/>
      <c r="L65" s="28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5">
      <c r="B76" s="28"/>
      <c r="D76" s="39" t="s">
        <v>49</v>
      </c>
      <c r="E76" s="30"/>
      <c r="F76" s="95" t="s">
        <v>50</v>
      </c>
      <c r="G76" s="39" t="s">
        <v>49</v>
      </c>
      <c r="H76" s="30"/>
      <c r="I76" s="30"/>
      <c r="J76" s="96" t="s">
        <v>50</v>
      </c>
      <c r="K76" s="30"/>
      <c r="L76" s="28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7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5" customHeight="1">
      <c r="B82" s="28"/>
      <c r="C82" s="20" t="s">
        <v>104</v>
      </c>
      <c r="L82" s="28"/>
    </row>
    <row r="83" spans="2:47" s="1" customFormat="1" ht="7" customHeight="1">
      <c r="B83" s="28"/>
      <c r="L83" s="28"/>
    </row>
    <row r="84" spans="2:47" s="1" customFormat="1" ht="12" customHeight="1">
      <c r="B84" s="28"/>
      <c r="C84" s="25" t="s">
        <v>14</v>
      </c>
      <c r="L84" s="28"/>
    </row>
    <row r="85" spans="2:47" s="1" customFormat="1" ht="16.5" customHeight="1">
      <c r="B85" s="28"/>
      <c r="E85" s="290" t="str">
        <f>E7</f>
        <v>Rekonstrukce sportoviště v areálu SOŠ - 1.etapa</v>
      </c>
      <c r="F85" s="291"/>
      <c r="G85" s="291"/>
      <c r="H85" s="291"/>
      <c r="L85" s="28"/>
    </row>
    <row r="86" spans="2:47" s="1" customFormat="1" ht="12" customHeight="1">
      <c r="B86" s="28"/>
      <c r="C86" s="25" t="s">
        <v>101</v>
      </c>
      <c r="L86" s="28"/>
    </row>
    <row r="87" spans="2:47" s="1" customFormat="1" ht="16.5" customHeight="1">
      <c r="B87" s="28"/>
      <c r="E87" s="280" t="str">
        <f>E9</f>
        <v>SO-00 - HTÚ a bourací práce</v>
      </c>
      <c r="F87" s="289"/>
      <c r="G87" s="289"/>
      <c r="H87" s="289"/>
      <c r="L87" s="28"/>
    </row>
    <row r="88" spans="2:47" s="1" customFormat="1" ht="7" customHeight="1">
      <c r="B88" s="28"/>
      <c r="L88" s="28"/>
    </row>
    <row r="89" spans="2:47" s="1" customFormat="1" ht="12" customHeight="1">
      <c r="B89" s="28"/>
      <c r="C89" s="25" t="s">
        <v>18</v>
      </c>
      <c r="F89" s="23" t="str">
        <f>F12</f>
        <v>ul.Jana Maláta, Nový Bydžov</v>
      </c>
      <c r="I89" s="25" t="s">
        <v>20</v>
      </c>
      <c r="J89" s="48" t="str">
        <f>IF(J12="","",J12)</f>
        <v>16. 9. 2025</v>
      </c>
      <c r="L89" s="28"/>
    </row>
    <row r="90" spans="2:47" s="1" customFormat="1" ht="7" customHeight="1">
      <c r="B90" s="28"/>
      <c r="L90" s="28"/>
    </row>
    <row r="91" spans="2:47" s="1" customFormat="1" ht="25.65" customHeight="1">
      <c r="B91" s="28"/>
      <c r="C91" s="25" t="s">
        <v>22</v>
      </c>
      <c r="F91" s="23" t="str">
        <f>E15</f>
        <v>Gymnázium, SOŠ a VOŠ nový Bydžov</v>
      </c>
      <c r="I91" s="25" t="s">
        <v>28</v>
      </c>
      <c r="J91" s="26" t="str">
        <f>E21</f>
        <v>Sportovní projekty s.r.o.</v>
      </c>
      <c r="L91" s="28"/>
    </row>
    <row r="92" spans="2:47" s="1" customFormat="1" ht="15.15" customHeight="1">
      <c r="B92" s="28"/>
      <c r="C92" s="25" t="s">
        <v>26</v>
      </c>
      <c r="F92" s="23" t="str">
        <f>IF(E18="","",E18)</f>
        <v xml:space="preserve"> </v>
      </c>
      <c r="I92" s="25" t="s">
        <v>31</v>
      </c>
      <c r="J92" s="26" t="str">
        <f>E24</f>
        <v>F Pecka</v>
      </c>
      <c r="L92" s="28"/>
    </row>
    <row r="93" spans="2:47" s="1" customFormat="1" ht="10.25" customHeight="1">
      <c r="B93" s="28"/>
      <c r="L93" s="28"/>
    </row>
    <row r="94" spans="2:47" s="1" customFormat="1" ht="29.25" customHeight="1">
      <c r="B94" s="28"/>
      <c r="C94" s="97" t="s">
        <v>105</v>
      </c>
      <c r="D94" s="89"/>
      <c r="E94" s="89"/>
      <c r="F94" s="89"/>
      <c r="G94" s="89"/>
      <c r="H94" s="89"/>
      <c r="I94" s="89"/>
      <c r="J94" s="98" t="s">
        <v>106</v>
      </c>
      <c r="K94" s="89"/>
      <c r="L94" s="28"/>
    </row>
    <row r="95" spans="2:47" s="1" customFormat="1" ht="10.25" customHeight="1">
      <c r="B95" s="28"/>
      <c r="L95" s="28"/>
    </row>
    <row r="96" spans="2:47" s="1" customFormat="1" ht="22.75" customHeight="1">
      <c r="B96" s="28"/>
      <c r="C96" s="99" t="s">
        <v>107</v>
      </c>
      <c r="J96" s="62">
        <f>J125</f>
        <v>0</v>
      </c>
      <c r="L96" s="28"/>
      <c r="AU96" s="16" t="s">
        <v>108</v>
      </c>
    </row>
    <row r="97" spans="2:12" s="8" customFormat="1" ht="25" customHeight="1">
      <c r="B97" s="100"/>
      <c r="D97" s="101" t="s">
        <v>109</v>
      </c>
      <c r="E97" s="102"/>
      <c r="F97" s="102"/>
      <c r="G97" s="102"/>
      <c r="H97" s="102"/>
      <c r="I97" s="102"/>
      <c r="J97" s="103">
        <f>J126</f>
        <v>0</v>
      </c>
      <c r="L97" s="100"/>
    </row>
    <row r="98" spans="2:12" s="9" customFormat="1" ht="19.899999999999999" customHeight="1">
      <c r="B98" s="104"/>
      <c r="D98" s="105" t="s">
        <v>110</v>
      </c>
      <c r="E98" s="106"/>
      <c r="F98" s="106"/>
      <c r="G98" s="106"/>
      <c r="H98" s="106"/>
      <c r="I98" s="106"/>
      <c r="J98" s="107">
        <f>J127</f>
        <v>0</v>
      </c>
      <c r="L98" s="104"/>
    </row>
    <row r="99" spans="2:12" s="9" customFormat="1" ht="19.899999999999999" customHeight="1">
      <c r="B99" s="104"/>
      <c r="D99" s="105" t="s">
        <v>111</v>
      </c>
      <c r="E99" s="106"/>
      <c r="F99" s="106"/>
      <c r="G99" s="106"/>
      <c r="H99" s="106"/>
      <c r="I99" s="106"/>
      <c r="J99" s="107">
        <f>J167</f>
        <v>0</v>
      </c>
      <c r="L99" s="104"/>
    </row>
    <row r="100" spans="2:12" s="9" customFormat="1" ht="19.899999999999999" customHeight="1">
      <c r="B100" s="104"/>
      <c r="D100" s="105" t="s">
        <v>112</v>
      </c>
      <c r="E100" s="106"/>
      <c r="F100" s="106"/>
      <c r="G100" s="106"/>
      <c r="H100" s="106"/>
      <c r="I100" s="106"/>
      <c r="J100" s="107">
        <f>J186</f>
        <v>0</v>
      </c>
      <c r="L100" s="104"/>
    </row>
    <row r="101" spans="2:12" s="8" customFormat="1" ht="25" customHeight="1">
      <c r="B101" s="100"/>
      <c r="D101" s="101" t="s">
        <v>113</v>
      </c>
      <c r="E101" s="102"/>
      <c r="F101" s="102"/>
      <c r="G101" s="102"/>
      <c r="H101" s="102"/>
      <c r="I101" s="102"/>
      <c r="J101" s="103">
        <f>J200</f>
        <v>0</v>
      </c>
      <c r="L101" s="100"/>
    </row>
    <row r="102" spans="2:12" s="9" customFormat="1" ht="19.899999999999999" customHeight="1">
      <c r="B102" s="104"/>
      <c r="D102" s="105" t="s">
        <v>114</v>
      </c>
      <c r="E102" s="106"/>
      <c r="F102" s="106"/>
      <c r="G102" s="106"/>
      <c r="H102" s="106"/>
      <c r="I102" s="106"/>
      <c r="J102" s="107">
        <f>J201</f>
        <v>0</v>
      </c>
      <c r="L102" s="104"/>
    </row>
    <row r="103" spans="2:12" s="9" customFormat="1" ht="19.899999999999999" customHeight="1">
      <c r="B103" s="104"/>
      <c r="D103" s="105" t="s">
        <v>115</v>
      </c>
      <c r="E103" s="106"/>
      <c r="F103" s="106"/>
      <c r="G103" s="106"/>
      <c r="H103" s="106"/>
      <c r="I103" s="106"/>
      <c r="J103" s="107">
        <f>J203</f>
        <v>0</v>
      </c>
      <c r="L103" s="104"/>
    </row>
    <row r="104" spans="2:12" s="9" customFormat="1" ht="19.899999999999999" customHeight="1">
      <c r="B104" s="104"/>
      <c r="D104" s="105" t="s">
        <v>116</v>
      </c>
      <c r="E104" s="106"/>
      <c r="F104" s="106"/>
      <c r="G104" s="106"/>
      <c r="H104" s="106"/>
      <c r="I104" s="106"/>
      <c r="J104" s="107">
        <f>J205</f>
        <v>0</v>
      </c>
      <c r="L104" s="104"/>
    </row>
    <row r="105" spans="2:12" s="9" customFormat="1" ht="19.899999999999999" customHeight="1">
      <c r="B105" s="104"/>
      <c r="D105" s="105" t="s">
        <v>117</v>
      </c>
      <c r="E105" s="106"/>
      <c r="F105" s="106"/>
      <c r="G105" s="106"/>
      <c r="H105" s="106"/>
      <c r="I105" s="106"/>
      <c r="J105" s="107">
        <f>J207</f>
        <v>0</v>
      </c>
      <c r="L105" s="104"/>
    </row>
    <row r="106" spans="2:12" s="1" customFormat="1" ht="21.75" customHeight="1">
      <c r="B106" s="28"/>
      <c r="L106" s="28"/>
    </row>
    <row r="107" spans="2:12" s="1" customFormat="1" ht="7" customHeight="1"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28"/>
    </row>
    <row r="111" spans="2:12" s="1" customFormat="1" ht="7" customHeight="1"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28"/>
    </row>
    <row r="112" spans="2:12" s="1" customFormat="1" ht="25" customHeight="1">
      <c r="B112" s="28"/>
      <c r="C112" s="20" t="s">
        <v>118</v>
      </c>
      <c r="L112" s="28"/>
    </row>
    <row r="113" spans="2:65" s="1" customFormat="1" ht="7" customHeight="1">
      <c r="B113" s="28"/>
      <c r="L113" s="28"/>
    </row>
    <row r="114" spans="2:65" s="1" customFormat="1" ht="12" customHeight="1">
      <c r="B114" s="28"/>
      <c r="C114" s="25" t="s">
        <v>14</v>
      </c>
      <c r="L114" s="28"/>
    </row>
    <row r="115" spans="2:65" s="1" customFormat="1" ht="16.5" customHeight="1">
      <c r="B115" s="28"/>
      <c r="E115" s="290" t="str">
        <f>E7</f>
        <v>Rekonstrukce sportoviště v areálu SOŠ - 1.etapa</v>
      </c>
      <c r="F115" s="291"/>
      <c r="G115" s="291"/>
      <c r="H115" s="291"/>
      <c r="L115" s="28"/>
    </row>
    <row r="116" spans="2:65" s="1" customFormat="1" ht="12" customHeight="1">
      <c r="B116" s="28"/>
      <c r="C116" s="25" t="s">
        <v>101</v>
      </c>
      <c r="L116" s="28"/>
    </row>
    <row r="117" spans="2:65" s="1" customFormat="1" ht="16.5" customHeight="1">
      <c r="B117" s="28"/>
      <c r="E117" s="280" t="str">
        <f>E9</f>
        <v>SO-00 - HTÚ a bourací práce</v>
      </c>
      <c r="F117" s="289"/>
      <c r="G117" s="289"/>
      <c r="H117" s="289"/>
      <c r="L117" s="28"/>
    </row>
    <row r="118" spans="2:65" s="1" customFormat="1" ht="7" customHeight="1">
      <c r="B118" s="28"/>
      <c r="L118" s="28"/>
    </row>
    <row r="119" spans="2:65" s="1" customFormat="1" ht="12" customHeight="1">
      <c r="B119" s="28"/>
      <c r="C119" s="25" t="s">
        <v>18</v>
      </c>
      <c r="F119" s="23" t="str">
        <f>F12</f>
        <v>ul.Jana Maláta, Nový Bydžov</v>
      </c>
      <c r="I119" s="25" t="s">
        <v>20</v>
      </c>
      <c r="J119" s="48" t="str">
        <f>IF(J12="","",J12)</f>
        <v>16. 9. 2025</v>
      </c>
      <c r="L119" s="28"/>
    </row>
    <row r="120" spans="2:65" s="1" customFormat="1" ht="7" customHeight="1">
      <c r="B120" s="28"/>
      <c r="L120" s="28"/>
    </row>
    <row r="121" spans="2:65" s="1" customFormat="1" ht="25.65" customHeight="1">
      <c r="B121" s="28"/>
      <c r="C121" s="25" t="s">
        <v>22</v>
      </c>
      <c r="F121" s="23" t="str">
        <f>E15</f>
        <v>Gymnázium, SOŠ a VOŠ nový Bydžov</v>
      </c>
      <c r="I121" s="25" t="s">
        <v>28</v>
      </c>
      <c r="J121" s="26" t="str">
        <f>E21</f>
        <v>Sportovní projekty s.r.o.</v>
      </c>
      <c r="L121" s="28"/>
    </row>
    <row r="122" spans="2:65" s="1" customFormat="1" ht="15.15" customHeight="1">
      <c r="B122" s="28"/>
      <c r="C122" s="25" t="s">
        <v>26</v>
      </c>
      <c r="F122" s="23" t="str">
        <f>IF(E18="","",E18)</f>
        <v xml:space="preserve"> </v>
      </c>
      <c r="I122" s="25" t="s">
        <v>31</v>
      </c>
      <c r="J122" s="26" t="str">
        <f>E24</f>
        <v>F Pecka</v>
      </c>
      <c r="L122" s="28"/>
    </row>
    <row r="123" spans="2:65" s="1" customFormat="1" ht="10.25" customHeight="1">
      <c r="B123" s="28"/>
      <c r="L123" s="28"/>
    </row>
    <row r="124" spans="2:65" s="10" customFormat="1" ht="29.25" customHeight="1">
      <c r="B124" s="108"/>
      <c r="C124" s="109" t="s">
        <v>119</v>
      </c>
      <c r="D124" s="110" t="s">
        <v>59</v>
      </c>
      <c r="E124" s="110" t="s">
        <v>55</v>
      </c>
      <c r="F124" s="110" t="s">
        <v>56</v>
      </c>
      <c r="G124" s="110" t="s">
        <v>120</v>
      </c>
      <c r="H124" s="110" t="s">
        <v>121</v>
      </c>
      <c r="I124" s="110" t="s">
        <v>122</v>
      </c>
      <c r="J124" s="111" t="s">
        <v>106</v>
      </c>
      <c r="K124" s="112" t="s">
        <v>123</v>
      </c>
      <c r="L124" s="108"/>
      <c r="M124" s="55" t="s">
        <v>1</v>
      </c>
      <c r="N124" s="56" t="s">
        <v>38</v>
      </c>
      <c r="O124" s="56" t="s">
        <v>124</v>
      </c>
      <c r="P124" s="56" t="s">
        <v>125</v>
      </c>
      <c r="Q124" s="56" t="s">
        <v>126</v>
      </c>
      <c r="R124" s="56" t="s">
        <v>127</v>
      </c>
      <c r="S124" s="56" t="s">
        <v>128</v>
      </c>
      <c r="T124" s="57" t="s">
        <v>129</v>
      </c>
    </row>
    <row r="125" spans="2:65" s="1" customFormat="1" ht="22.75" customHeight="1">
      <c r="B125" s="28"/>
      <c r="C125" s="60" t="s">
        <v>130</v>
      </c>
      <c r="J125" s="113">
        <f>BK125</f>
        <v>0</v>
      </c>
      <c r="L125" s="28"/>
      <c r="M125" s="58"/>
      <c r="N125" s="49"/>
      <c r="O125" s="49"/>
      <c r="P125" s="114">
        <f>P126+P200</f>
        <v>1131.1302959999998</v>
      </c>
      <c r="Q125" s="49"/>
      <c r="R125" s="114">
        <f>R126+R200</f>
        <v>0</v>
      </c>
      <c r="S125" s="49"/>
      <c r="T125" s="115">
        <f>T126+T200</f>
        <v>2325.6963389999996</v>
      </c>
      <c r="AT125" s="16" t="s">
        <v>73</v>
      </c>
      <c r="AU125" s="16" t="s">
        <v>108</v>
      </c>
      <c r="BK125" s="116">
        <f>BK126+BK200</f>
        <v>0</v>
      </c>
    </row>
    <row r="126" spans="2:65" s="11" customFormat="1" ht="25.9" customHeight="1">
      <c r="B126" s="117"/>
      <c r="D126" s="118" t="s">
        <v>73</v>
      </c>
      <c r="E126" s="119" t="s">
        <v>131</v>
      </c>
      <c r="F126" s="119" t="s">
        <v>132</v>
      </c>
      <c r="J126" s="120">
        <f>BK126</f>
        <v>0</v>
      </c>
      <c r="L126" s="117"/>
      <c r="M126" s="121"/>
      <c r="P126" s="122">
        <f>P127+P167+P186</f>
        <v>1131.1302959999998</v>
      </c>
      <c r="R126" s="122">
        <f>R127+R167+R186</f>
        <v>0</v>
      </c>
      <c r="T126" s="123">
        <f>T127+T167+T186</f>
        <v>2325.6963389999996</v>
      </c>
      <c r="AR126" s="118" t="s">
        <v>82</v>
      </c>
      <c r="AT126" s="124" t="s">
        <v>73</v>
      </c>
      <c r="AU126" s="124" t="s">
        <v>74</v>
      </c>
      <c r="AY126" s="118" t="s">
        <v>133</v>
      </c>
      <c r="BK126" s="125">
        <f>BK127+BK167+BK186</f>
        <v>0</v>
      </c>
    </row>
    <row r="127" spans="2:65" s="11" customFormat="1" ht="22.75" customHeight="1">
      <c r="B127" s="117"/>
      <c r="D127" s="118" t="s">
        <v>73</v>
      </c>
      <c r="E127" s="126" t="s">
        <v>82</v>
      </c>
      <c r="F127" s="126" t="s">
        <v>134</v>
      </c>
      <c r="J127" s="127">
        <f>BK127</f>
        <v>0</v>
      </c>
      <c r="L127" s="117"/>
      <c r="M127" s="121"/>
      <c r="P127" s="122">
        <f>SUM(P128:P166)</f>
        <v>847.82580799999994</v>
      </c>
      <c r="R127" s="122">
        <f>SUM(R128:R166)</f>
        <v>0</v>
      </c>
      <c r="T127" s="123">
        <f>SUM(T128:T166)</f>
        <v>2306.1768349999998</v>
      </c>
      <c r="AR127" s="118" t="s">
        <v>82</v>
      </c>
      <c r="AT127" s="124" t="s">
        <v>73</v>
      </c>
      <c r="AU127" s="124" t="s">
        <v>82</v>
      </c>
      <c r="AY127" s="118" t="s">
        <v>133</v>
      </c>
      <c r="BK127" s="125">
        <f>SUM(BK128:BK166)</f>
        <v>0</v>
      </c>
    </row>
    <row r="128" spans="2:65" s="1" customFormat="1" ht="24.15" customHeight="1">
      <c r="B128" s="128"/>
      <c r="C128" s="129" t="s">
        <v>82</v>
      </c>
      <c r="D128" s="129" t="s">
        <v>135</v>
      </c>
      <c r="E128" s="130" t="s">
        <v>136</v>
      </c>
      <c r="F128" s="131" t="s">
        <v>137</v>
      </c>
      <c r="G128" s="132" t="s">
        <v>138</v>
      </c>
      <c r="H128" s="133">
        <v>172</v>
      </c>
      <c r="I128" s="134"/>
      <c r="J128" s="134">
        <f>ROUND(I128*H128,2)</f>
        <v>0</v>
      </c>
      <c r="K128" s="135"/>
      <c r="L128" s="28"/>
      <c r="M128" s="136" t="s">
        <v>1</v>
      </c>
      <c r="N128" s="137" t="s">
        <v>39</v>
      </c>
      <c r="O128" s="138">
        <v>2.5999999999999999E-2</v>
      </c>
      <c r="P128" s="138">
        <f>O128*H128</f>
        <v>4.4719999999999995</v>
      </c>
      <c r="Q128" s="138">
        <v>0</v>
      </c>
      <c r="R128" s="138">
        <f>Q128*H128</f>
        <v>0</v>
      </c>
      <c r="S128" s="138">
        <v>0.26</v>
      </c>
      <c r="T128" s="139">
        <f>S128*H128</f>
        <v>44.72</v>
      </c>
      <c r="AR128" s="140" t="s">
        <v>139</v>
      </c>
      <c r="AT128" s="140" t="s">
        <v>135</v>
      </c>
      <c r="AU128" s="140" t="s">
        <v>84</v>
      </c>
      <c r="AY128" s="16" t="s">
        <v>133</v>
      </c>
      <c r="BE128" s="141">
        <f>IF(N128="základní",J128,0)</f>
        <v>0</v>
      </c>
      <c r="BF128" s="141">
        <f>IF(N128="snížená",J128,0)</f>
        <v>0</v>
      </c>
      <c r="BG128" s="141">
        <f>IF(N128="zákl. přenesená",J128,0)</f>
        <v>0</v>
      </c>
      <c r="BH128" s="141">
        <f>IF(N128="sníž. přenesená",J128,0)</f>
        <v>0</v>
      </c>
      <c r="BI128" s="141">
        <f>IF(N128="nulová",J128,0)</f>
        <v>0</v>
      </c>
      <c r="BJ128" s="16" t="s">
        <v>82</v>
      </c>
      <c r="BK128" s="141">
        <f>ROUND(I128*H128,2)</f>
        <v>0</v>
      </c>
      <c r="BL128" s="16" t="s">
        <v>139</v>
      </c>
      <c r="BM128" s="140" t="s">
        <v>140</v>
      </c>
    </row>
    <row r="129" spans="2:65" s="12" customFormat="1">
      <c r="B129" s="142"/>
      <c r="D129" s="143" t="s">
        <v>141</v>
      </c>
      <c r="E129" s="144" t="s">
        <v>1</v>
      </c>
      <c r="F129" s="145" t="s">
        <v>142</v>
      </c>
      <c r="H129" s="146">
        <v>172</v>
      </c>
      <c r="L129" s="142"/>
      <c r="M129" s="147"/>
      <c r="T129" s="148"/>
      <c r="AT129" s="144" t="s">
        <v>141</v>
      </c>
      <c r="AU129" s="144" t="s">
        <v>84</v>
      </c>
      <c r="AV129" s="12" t="s">
        <v>84</v>
      </c>
      <c r="AW129" s="12" t="s">
        <v>30</v>
      </c>
      <c r="AX129" s="12" t="s">
        <v>82</v>
      </c>
      <c r="AY129" s="144" t="s">
        <v>133</v>
      </c>
    </row>
    <row r="130" spans="2:65" s="1" customFormat="1" ht="33" customHeight="1">
      <c r="B130" s="128"/>
      <c r="C130" s="129" t="s">
        <v>84</v>
      </c>
      <c r="D130" s="129" t="s">
        <v>135</v>
      </c>
      <c r="E130" s="130" t="s">
        <v>143</v>
      </c>
      <c r="F130" s="131" t="s">
        <v>144</v>
      </c>
      <c r="G130" s="132" t="s">
        <v>138</v>
      </c>
      <c r="H130" s="133">
        <v>204.22900000000001</v>
      </c>
      <c r="I130" s="134"/>
      <c r="J130" s="134">
        <f>ROUND(I130*H130,2)</f>
        <v>0</v>
      </c>
      <c r="K130" s="135"/>
      <c r="L130" s="28"/>
      <c r="M130" s="136" t="s">
        <v>1</v>
      </c>
      <c r="N130" s="137" t="s">
        <v>39</v>
      </c>
      <c r="O130" s="138">
        <v>0.10199999999999999</v>
      </c>
      <c r="P130" s="138">
        <f>O130*H130</f>
        <v>20.831358000000002</v>
      </c>
      <c r="Q130" s="138">
        <v>0</v>
      </c>
      <c r="R130" s="138">
        <f>Q130*H130</f>
        <v>0</v>
      </c>
      <c r="S130" s="138">
        <v>0.28999999999999998</v>
      </c>
      <c r="T130" s="139">
        <f>S130*H130</f>
        <v>59.226410000000001</v>
      </c>
      <c r="AR130" s="140" t="s">
        <v>139</v>
      </c>
      <c r="AT130" s="140" t="s">
        <v>135</v>
      </c>
      <c r="AU130" s="140" t="s">
        <v>84</v>
      </c>
      <c r="AY130" s="16" t="s">
        <v>133</v>
      </c>
      <c r="BE130" s="141">
        <f>IF(N130="základní",J130,0)</f>
        <v>0</v>
      </c>
      <c r="BF130" s="141">
        <f>IF(N130="snížená",J130,0)</f>
        <v>0</v>
      </c>
      <c r="BG130" s="141">
        <f>IF(N130="zákl. přenesená",J130,0)</f>
        <v>0</v>
      </c>
      <c r="BH130" s="141">
        <f>IF(N130="sníž. přenesená",J130,0)</f>
        <v>0</v>
      </c>
      <c r="BI130" s="141">
        <f>IF(N130="nulová",J130,0)</f>
        <v>0</v>
      </c>
      <c r="BJ130" s="16" t="s">
        <v>82</v>
      </c>
      <c r="BK130" s="141">
        <f>ROUND(I130*H130,2)</f>
        <v>0</v>
      </c>
      <c r="BL130" s="16" t="s">
        <v>139</v>
      </c>
      <c r="BM130" s="140" t="s">
        <v>145</v>
      </c>
    </row>
    <row r="131" spans="2:65" s="12" customFormat="1">
      <c r="B131" s="142"/>
      <c r="D131" s="143" t="s">
        <v>141</v>
      </c>
      <c r="E131" s="144" t="s">
        <v>1</v>
      </c>
      <c r="F131" s="145" t="s">
        <v>146</v>
      </c>
      <c r="H131" s="146">
        <v>28.6</v>
      </c>
      <c r="L131" s="142"/>
      <c r="M131" s="147"/>
      <c r="T131" s="148"/>
      <c r="AT131" s="144" t="s">
        <v>141</v>
      </c>
      <c r="AU131" s="144" t="s">
        <v>84</v>
      </c>
      <c r="AV131" s="12" t="s">
        <v>84</v>
      </c>
      <c r="AW131" s="12" t="s">
        <v>30</v>
      </c>
      <c r="AX131" s="12" t="s">
        <v>74</v>
      </c>
      <c r="AY131" s="144" t="s">
        <v>133</v>
      </c>
    </row>
    <row r="132" spans="2:65" s="12" customFormat="1">
      <c r="B132" s="142"/>
      <c r="D132" s="143" t="s">
        <v>141</v>
      </c>
      <c r="E132" s="144" t="s">
        <v>1</v>
      </c>
      <c r="F132" s="145" t="s">
        <v>147</v>
      </c>
      <c r="H132" s="146">
        <v>3.629</v>
      </c>
      <c r="L132" s="142"/>
      <c r="M132" s="147"/>
      <c r="T132" s="148"/>
      <c r="AT132" s="144" t="s">
        <v>141</v>
      </c>
      <c r="AU132" s="144" t="s">
        <v>84</v>
      </c>
      <c r="AV132" s="12" t="s">
        <v>84</v>
      </c>
      <c r="AW132" s="12" t="s">
        <v>30</v>
      </c>
      <c r="AX132" s="12" t="s">
        <v>74</v>
      </c>
      <c r="AY132" s="144" t="s">
        <v>133</v>
      </c>
    </row>
    <row r="133" spans="2:65" s="12" customFormat="1">
      <c r="B133" s="142"/>
      <c r="D133" s="143" t="s">
        <v>141</v>
      </c>
      <c r="E133" s="144" t="s">
        <v>1</v>
      </c>
      <c r="F133" s="145" t="s">
        <v>148</v>
      </c>
      <c r="H133" s="146">
        <v>172</v>
      </c>
      <c r="L133" s="142"/>
      <c r="M133" s="147"/>
      <c r="T133" s="148"/>
      <c r="AT133" s="144" t="s">
        <v>141</v>
      </c>
      <c r="AU133" s="144" t="s">
        <v>84</v>
      </c>
      <c r="AV133" s="12" t="s">
        <v>84</v>
      </c>
      <c r="AW133" s="12" t="s">
        <v>30</v>
      </c>
      <c r="AX133" s="12" t="s">
        <v>74</v>
      </c>
      <c r="AY133" s="144" t="s">
        <v>133</v>
      </c>
    </row>
    <row r="134" spans="2:65" s="13" customFormat="1">
      <c r="B134" s="149"/>
      <c r="D134" s="143" t="s">
        <v>141</v>
      </c>
      <c r="E134" s="150" t="s">
        <v>1</v>
      </c>
      <c r="F134" s="151" t="s">
        <v>149</v>
      </c>
      <c r="H134" s="152">
        <v>204.22899999999998</v>
      </c>
      <c r="L134" s="149"/>
      <c r="M134" s="153"/>
      <c r="T134" s="154"/>
      <c r="AT134" s="150" t="s">
        <v>141</v>
      </c>
      <c r="AU134" s="150" t="s">
        <v>84</v>
      </c>
      <c r="AV134" s="13" t="s">
        <v>139</v>
      </c>
      <c r="AW134" s="13" t="s">
        <v>30</v>
      </c>
      <c r="AX134" s="13" t="s">
        <v>82</v>
      </c>
      <c r="AY134" s="150" t="s">
        <v>133</v>
      </c>
    </row>
    <row r="135" spans="2:65" s="1" customFormat="1" ht="24.15" customHeight="1">
      <c r="B135" s="128"/>
      <c r="C135" s="129" t="s">
        <v>150</v>
      </c>
      <c r="D135" s="129" t="s">
        <v>135</v>
      </c>
      <c r="E135" s="130" t="s">
        <v>151</v>
      </c>
      <c r="F135" s="131" t="s">
        <v>152</v>
      </c>
      <c r="G135" s="132" t="s">
        <v>138</v>
      </c>
      <c r="H135" s="133">
        <v>32.228999999999999</v>
      </c>
      <c r="I135" s="134"/>
      <c r="J135" s="134">
        <f>ROUND(I135*H135,2)</f>
        <v>0</v>
      </c>
      <c r="K135" s="135"/>
      <c r="L135" s="28"/>
      <c r="M135" s="136" t="s">
        <v>1</v>
      </c>
      <c r="N135" s="137" t="s">
        <v>39</v>
      </c>
      <c r="O135" s="138">
        <v>0.27</v>
      </c>
      <c r="P135" s="138">
        <f>O135*H135</f>
        <v>8.7018300000000011</v>
      </c>
      <c r="Q135" s="138">
        <v>0</v>
      </c>
      <c r="R135" s="138">
        <f>Q135*H135</f>
        <v>0</v>
      </c>
      <c r="S135" s="138">
        <v>0.32500000000000001</v>
      </c>
      <c r="T135" s="139">
        <f>S135*H135</f>
        <v>10.474425</v>
      </c>
      <c r="AR135" s="140" t="s">
        <v>139</v>
      </c>
      <c r="AT135" s="140" t="s">
        <v>135</v>
      </c>
      <c r="AU135" s="140" t="s">
        <v>84</v>
      </c>
      <c r="AY135" s="16" t="s">
        <v>133</v>
      </c>
      <c r="BE135" s="141">
        <f>IF(N135="základní",J135,0)</f>
        <v>0</v>
      </c>
      <c r="BF135" s="141">
        <f>IF(N135="snížená",J135,0)</f>
        <v>0</v>
      </c>
      <c r="BG135" s="141">
        <f>IF(N135="zákl. přenesená",J135,0)</f>
        <v>0</v>
      </c>
      <c r="BH135" s="141">
        <f>IF(N135="sníž. přenesená",J135,0)</f>
        <v>0</v>
      </c>
      <c r="BI135" s="141">
        <f>IF(N135="nulová",J135,0)</f>
        <v>0</v>
      </c>
      <c r="BJ135" s="16" t="s">
        <v>82</v>
      </c>
      <c r="BK135" s="141">
        <f>ROUND(I135*H135,2)</f>
        <v>0</v>
      </c>
      <c r="BL135" s="16" t="s">
        <v>139</v>
      </c>
      <c r="BM135" s="140" t="s">
        <v>153</v>
      </c>
    </row>
    <row r="136" spans="2:65" s="12" customFormat="1">
      <c r="B136" s="142"/>
      <c r="D136" s="143" t="s">
        <v>141</v>
      </c>
      <c r="E136" s="144" t="s">
        <v>1</v>
      </c>
      <c r="F136" s="145" t="s">
        <v>146</v>
      </c>
      <c r="H136" s="146">
        <v>28.6</v>
      </c>
      <c r="L136" s="142"/>
      <c r="M136" s="147"/>
      <c r="T136" s="148"/>
      <c r="AT136" s="144" t="s">
        <v>141</v>
      </c>
      <c r="AU136" s="144" t="s">
        <v>84</v>
      </c>
      <c r="AV136" s="12" t="s">
        <v>84</v>
      </c>
      <c r="AW136" s="12" t="s">
        <v>30</v>
      </c>
      <c r="AX136" s="12" t="s">
        <v>74</v>
      </c>
      <c r="AY136" s="144" t="s">
        <v>133</v>
      </c>
    </row>
    <row r="137" spans="2:65" s="12" customFormat="1">
      <c r="B137" s="142"/>
      <c r="D137" s="143" t="s">
        <v>141</v>
      </c>
      <c r="E137" s="144" t="s">
        <v>1</v>
      </c>
      <c r="F137" s="145" t="s">
        <v>147</v>
      </c>
      <c r="H137" s="146">
        <v>3.629</v>
      </c>
      <c r="L137" s="142"/>
      <c r="M137" s="147"/>
      <c r="T137" s="148"/>
      <c r="AT137" s="144" t="s">
        <v>141</v>
      </c>
      <c r="AU137" s="144" t="s">
        <v>84</v>
      </c>
      <c r="AV137" s="12" t="s">
        <v>84</v>
      </c>
      <c r="AW137" s="12" t="s">
        <v>30</v>
      </c>
      <c r="AX137" s="12" t="s">
        <v>74</v>
      </c>
      <c r="AY137" s="144" t="s">
        <v>133</v>
      </c>
    </row>
    <row r="138" spans="2:65" s="13" customFormat="1">
      <c r="B138" s="149"/>
      <c r="D138" s="143" t="s">
        <v>141</v>
      </c>
      <c r="E138" s="150" t="s">
        <v>1</v>
      </c>
      <c r="F138" s="151" t="s">
        <v>149</v>
      </c>
      <c r="H138" s="152">
        <v>32.228999999999999</v>
      </c>
      <c r="L138" s="149"/>
      <c r="M138" s="153"/>
      <c r="T138" s="154"/>
      <c r="AT138" s="150" t="s">
        <v>141</v>
      </c>
      <c r="AU138" s="150" t="s">
        <v>84</v>
      </c>
      <c r="AV138" s="13" t="s">
        <v>139</v>
      </c>
      <c r="AW138" s="13" t="s">
        <v>30</v>
      </c>
      <c r="AX138" s="13" t="s">
        <v>82</v>
      </c>
      <c r="AY138" s="150" t="s">
        <v>133</v>
      </c>
    </row>
    <row r="139" spans="2:65" s="1" customFormat="1" ht="24.15" customHeight="1">
      <c r="B139" s="128"/>
      <c r="C139" s="129" t="s">
        <v>139</v>
      </c>
      <c r="D139" s="129" t="s">
        <v>135</v>
      </c>
      <c r="E139" s="130" t="s">
        <v>154</v>
      </c>
      <c r="F139" s="131" t="s">
        <v>155</v>
      </c>
      <c r="G139" s="132" t="s">
        <v>138</v>
      </c>
      <c r="H139" s="133">
        <v>1880</v>
      </c>
      <c r="I139" s="134"/>
      <c r="J139" s="134">
        <f>ROUND(I139*H139,2)</f>
        <v>0</v>
      </c>
      <c r="K139" s="135"/>
      <c r="L139" s="28"/>
      <c r="M139" s="136" t="s">
        <v>1</v>
      </c>
      <c r="N139" s="137" t="s">
        <v>39</v>
      </c>
      <c r="O139" s="138">
        <v>4.8000000000000001E-2</v>
      </c>
      <c r="P139" s="138">
        <f>O139*H139</f>
        <v>90.24</v>
      </c>
      <c r="Q139" s="138">
        <v>0</v>
      </c>
      <c r="R139" s="138">
        <f>Q139*H139</f>
        <v>0</v>
      </c>
      <c r="S139" s="138">
        <v>0.15</v>
      </c>
      <c r="T139" s="139">
        <f>S139*H139</f>
        <v>282</v>
      </c>
      <c r="AR139" s="140" t="s">
        <v>139</v>
      </c>
      <c r="AT139" s="140" t="s">
        <v>135</v>
      </c>
      <c r="AU139" s="140" t="s">
        <v>84</v>
      </c>
      <c r="AY139" s="16" t="s">
        <v>133</v>
      </c>
      <c r="BE139" s="141">
        <f>IF(N139="základní",J139,0)</f>
        <v>0</v>
      </c>
      <c r="BF139" s="141">
        <f>IF(N139="snížená",J139,0)</f>
        <v>0</v>
      </c>
      <c r="BG139" s="141">
        <f>IF(N139="zákl. přenesená",J139,0)</f>
        <v>0</v>
      </c>
      <c r="BH139" s="141">
        <f>IF(N139="sníž. přenesená",J139,0)</f>
        <v>0</v>
      </c>
      <c r="BI139" s="141">
        <f>IF(N139="nulová",J139,0)</f>
        <v>0</v>
      </c>
      <c r="BJ139" s="16" t="s">
        <v>82</v>
      </c>
      <c r="BK139" s="141">
        <f>ROUND(I139*H139,2)</f>
        <v>0</v>
      </c>
      <c r="BL139" s="16" t="s">
        <v>139</v>
      </c>
      <c r="BM139" s="140" t="s">
        <v>156</v>
      </c>
    </row>
    <row r="140" spans="2:65" s="12" customFormat="1">
      <c r="B140" s="142"/>
      <c r="D140" s="143" t="s">
        <v>141</v>
      </c>
      <c r="E140" s="144" t="s">
        <v>1</v>
      </c>
      <c r="F140" s="145" t="s">
        <v>157</v>
      </c>
      <c r="H140" s="146">
        <v>1880</v>
      </c>
      <c r="L140" s="142"/>
      <c r="M140" s="147"/>
      <c r="T140" s="148"/>
      <c r="AT140" s="144" t="s">
        <v>141</v>
      </c>
      <c r="AU140" s="144" t="s">
        <v>84</v>
      </c>
      <c r="AV140" s="12" t="s">
        <v>84</v>
      </c>
      <c r="AW140" s="12" t="s">
        <v>30</v>
      </c>
      <c r="AX140" s="12" t="s">
        <v>82</v>
      </c>
      <c r="AY140" s="144" t="s">
        <v>133</v>
      </c>
    </row>
    <row r="141" spans="2:65" s="1" customFormat="1" ht="24.15" customHeight="1">
      <c r="B141" s="128"/>
      <c r="C141" s="129" t="s">
        <v>158</v>
      </c>
      <c r="D141" s="129" t="s">
        <v>135</v>
      </c>
      <c r="E141" s="130" t="s">
        <v>159</v>
      </c>
      <c r="F141" s="131" t="s">
        <v>160</v>
      </c>
      <c r="G141" s="132" t="s">
        <v>138</v>
      </c>
      <c r="H141" s="133">
        <v>732</v>
      </c>
      <c r="I141" s="134"/>
      <c r="J141" s="134">
        <f>ROUND(I141*H141,2)</f>
        <v>0</v>
      </c>
      <c r="K141" s="135"/>
      <c r="L141" s="28"/>
      <c r="M141" s="136" t="s">
        <v>1</v>
      </c>
      <c r="N141" s="137" t="s">
        <v>39</v>
      </c>
      <c r="O141" s="138">
        <v>0.05</v>
      </c>
      <c r="P141" s="138">
        <f>O141*H141</f>
        <v>36.6</v>
      </c>
      <c r="Q141" s="138">
        <v>0</v>
      </c>
      <c r="R141" s="138">
        <f>Q141*H141</f>
        <v>0</v>
      </c>
      <c r="S141" s="138">
        <v>0.17</v>
      </c>
      <c r="T141" s="139">
        <f>S141*H141</f>
        <v>124.44000000000001</v>
      </c>
      <c r="AR141" s="140" t="s">
        <v>139</v>
      </c>
      <c r="AT141" s="140" t="s">
        <v>135</v>
      </c>
      <c r="AU141" s="140" t="s">
        <v>84</v>
      </c>
      <c r="AY141" s="16" t="s">
        <v>133</v>
      </c>
      <c r="BE141" s="141">
        <f>IF(N141="základní",J141,0)</f>
        <v>0</v>
      </c>
      <c r="BF141" s="141">
        <f>IF(N141="snížená",J141,0)</f>
        <v>0</v>
      </c>
      <c r="BG141" s="141">
        <f>IF(N141="zákl. přenesená",J141,0)</f>
        <v>0</v>
      </c>
      <c r="BH141" s="141">
        <f>IF(N141="sníž. přenesená",J141,0)</f>
        <v>0</v>
      </c>
      <c r="BI141" s="141">
        <f>IF(N141="nulová",J141,0)</f>
        <v>0</v>
      </c>
      <c r="BJ141" s="16" t="s">
        <v>82</v>
      </c>
      <c r="BK141" s="141">
        <f>ROUND(I141*H141,2)</f>
        <v>0</v>
      </c>
      <c r="BL141" s="16" t="s">
        <v>139</v>
      </c>
      <c r="BM141" s="140" t="s">
        <v>161</v>
      </c>
    </row>
    <row r="142" spans="2:65" s="12" customFormat="1">
      <c r="B142" s="142"/>
      <c r="D142" s="143" t="s">
        <v>141</v>
      </c>
      <c r="E142" s="144" t="s">
        <v>1</v>
      </c>
      <c r="F142" s="145" t="s">
        <v>162</v>
      </c>
      <c r="H142" s="146">
        <v>732</v>
      </c>
      <c r="L142" s="142"/>
      <c r="M142" s="147"/>
      <c r="T142" s="148"/>
      <c r="AT142" s="144" t="s">
        <v>141</v>
      </c>
      <c r="AU142" s="144" t="s">
        <v>84</v>
      </c>
      <c r="AV142" s="12" t="s">
        <v>84</v>
      </c>
      <c r="AW142" s="12" t="s">
        <v>30</v>
      </c>
      <c r="AX142" s="12" t="s">
        <v>82</v>
      </c>
      <c r="AY142" s="144" t="s">
        <v>133</v>
      </c>
    </row>
    <row r="143" spans="2:65" s="1" customFormat="1" ht="24.15" customHeight="1">
      <c r="B143" s="128"/>
      <c r="C143" s="129" t="s">
        <v>163</v>
      </c>
      <c r="D143" s="129" t="s">
        <v>135</v>
      </c>
      <c r="E143" s="130" t="s">
        <v>164</v>
      </c>
      <c r="F143" s="131" t="s">
        <v>165</v>
      </c>
      <c r="G143" s="132" t="s">
        <v>138</v>
      </c>
      <c r="H143" s="133">
        <v>2612</v>
      </c>
      <c r="I143" s="134"/>
      <c r="J143" s="134">
        <f>ROUND(I143*H143,2)</f>
        <v>0</v>
      </c>
      <c r="K143" s="135"/>
      <c r="L143" s="28"/>
      <c r="M143" s="136" t="s">
        <v>1</v>
      </c>
      <c r="N143" s="137" t="s">
        <v>39</v>
      </c>
      <c r="O143" s="138">
        <v>0.14399999999999999</v>
      </c>
      <c r="P143" s="138">
        <f>O143*H143</f>
        <v>376.12799999999999</v>
      </c>
      <c r="Q143" s="138">
        <v>0</v>
      </c>
      <c r="R143" s="138">
        <f>Q143*H143</f>
        <v>0</v>
      </c>
      <c r="S143" s="138">
        <v>0.57999999999999996</v>
      </c>
      <c r="T143" s="139">
        <f>S143*H143</f>
        <v>1514.9599999999998</v>
      </c>
      <c r="AR143" s="140" t="s">
        <v>139</v>
      </c>
      <c r="AT143" s="140" t="s">
        <v>135</v>
      </c>
      <c r="AU143" s="140" t="s">
        <v>84</v>
      </c>
      <c r="AY143" s="16" t="s">
        <v>133</v>
      </c>
      <c r="BE143" s="141">
        <f>IF(N143="základní",J143,0)</f>
        <v>0</v>
      </c>
      <c r="BF143" s="141">
        <f>IF(N143="snížená",J143,0)</f>
        <v>0</v>
      </c>
      <c r="BG143" s="141">
        <f>IF(N143="zákl. přenesená",J143,0)</f>
        <v>0</v>
      </c>
      <c r="BH143" s="141">
        <f>IF(N143="sníž. přenesená",J143,0)</f>
        <v>0</v>
      </c>
      <c r="BI143" s="141">
        <f>IF(N143="nulová",J143,0)</f>
        <v>0</v>
      </c>
      <c r="BJ143" s="16" t="s">
        <v>82</v>
      </c>
      <c r="BK143" s="141">
        <f>ROUND(I143*H143,2)</f>
        <v>0</v>
      </c>
      <c r="BL143" s="16" t="s">
        <v>139</v>
      </c>
      <c r="BM143" s="140" t="s">
        <v>166</v>
      </c>
    </row>
    <row r="144" spans="2:65" s="12" customFormat="1">
      <c r="B144" s="142"/>
      <c r="D144" s="143" t="s">
        <v>141</v>
      </c>
      <c r="E144" s="144" t="s">
        <v>1</v>
      </c>
      <c r="F144" s="145" t="s">
        <v>167</v>
      </c>
      <c r="H144" s="146">
        <v>1880</v>
      </c>
      <c r="L144" s="142"/>
      <c r="M144" s="147"/>
      <c r="T144" s="148"/>
      <c r="AT144" s="144" t="s">
        <v>141</v>
      </c>
      <c r="AU144" s="144" t="s">
        <v>84</v>
      </c>
      <c r="AV144" s="12" t="s">
        <v>84</v>
      </c>
      <c r="AW144" s="12" t="s">
        <v>30</v>
      </c>
      <c r="AX144" s="12" t="s">
        <v>74</v>
      </c>
      <c r="AY144" s="144" t="s">
        <v>133</v>
      </c>
    </row>
    <row r="145" spans="2:65" s="12" customFormat="1">
      <c r="B145" s="142"/>
      <c r="D145" s="143" t="s">
        <v>141</v>
      </c>
      <c r="E145" s="144" t="s">
        <v>1</v>
      </c>
      <c r="F145" s="145" t="s">
        <v>162</v>
      </c>
      <c r="H145" s="146">
        <v>732</v>
      </c>
      <c r="L145" s="142"/>
      <c r="M145" s="147"/>
      <c r="T145" s="148"/>
      <c r="AT145" s="144" t="s">
        <v>141</v>
      </c>
      <c r="AU145" s="144" t="s">
        <v>84</v>
      </c>
      <c r="AV145" s="12" t="s">
        <v>84</v>
      </c>
      <c r="AW145" s="12" t="s">
        <v>30</v>
      </c>
      <c r="AX145" s="12" t="s">
        <v>74</v>
      </c>
      <c r="AY145" s="144" t="s">
        <v>133</v>
      </c>
    </row>
    <row r="146" spans="2:65" s="13" customFormat="1">
      <c r="B146" s="149"/>
      <c r="D146" s="143" t="s">
        <v>141</v>
      </c>
      <c r="E146" s="150" t="s">
        <v>1</v>
      </c>
      <c r="F146" s="151" t="s">
        <v>149</v>
      </c>
      <c r="H146" s="152">
        <v>2612</v>
      </c>
      <c r="L146" s="149"/>
      <c r="M146" s="153"/>
      <c r="T146" s="154"/>
      <c r="AT146" s="150" t="s">
        <v>141</v>
      </c>
      <c r="AU146" s="150" t="s">
        <v>84</v>
      </c>
      <c r="AV146" s="13" t="s">
        <v>139</v>
      </c>
      <c r="AW146" s="13" t="s">
        <v>30</v>
      </c>
      <c r="AX146" s="13" t="s">
        <v>82</v>
      </c>
      <c r="AY146" s="150" t="s">
        <v>133</v>
      </c>
    </row>
    <row r="147" spans="2:65" s="1" customFormat="1" ht="24.15" customHeight="1">
      <c r="B147" s="128"/>
      <c r="C147" s="129" t="s">
        <v>168</v>
      </c>
      <c r="D147" s="129" t="s">
        <v>135</v>
      </c>
      <c r="E147" s="130" t="s">
        <v>169</v>
      </c>
      <c r="F147" s="131" t="s">
        <v>170</v>
      </c>
      <c r="G147" s="132" t="s">
        <v>138</v>
      </c>
      <c r="H147" s="133">
        <v>21.7</v>
      </c>
      <c r="I147" s="134"/>
      <c r="J147" s="134">
        <f>ROUND(I147*H147,2)</f>
        <v>0</v>
      </c>
      <c r="K147" s="135"/>
      <c r="L147" s="28"/>
      <c r="M147" s="136" t="s">
        <v>1</v>
      </c>
      <c r="N147" s="137" t="s">
        <v>39</v>
      </c>
      <c r="O147" s="138">
        <v>0.11600000000000001</v>
      </c>
      <c r="P147" s="138">
        <f>O147*H147</f>
        <v>2.5171999999999999</v>
      </c>
      <c r="Q147" s="138">
        <v>0</v>
      </c>
      <c r="R147" s="138">
        <f>Q147*H147</f>
        <v>0</v>
      </c>
      <c r="S147" s="138">
        <v>0.28999999999999998</v>
      </c>
      <c r="T147" s="139">
        <f>S147*H147</f>
        <v>6.2929999999999993</v>
      </c>
      <c r="AR147" s="140" t="s">
        <v>139</v>
      </c>
      <c r="AT147" s="140" t="s">
        <v>135</v>
      </c>
      <c r="AU147" s="140" t="s">
        <v>84</v>
      </c>
      <c r="AY147" s="16" t="s">
        <v>133</v>
      </c>
      <c r="BE147" s="141">
        <f>IF(N147="základní",J147,0)</f>
        <v>0</v>
      </c>
      <c r="BF147" s="141">
        <f>IF(N147="snížená",J147,0)</f>
        <v>0</v>
      </c>
      <c r="BG147" s="141">
        <f>IF(N147="zákl. přenesená",J147,0)</f>
        <v>0</v>
      </c>
      <c r="BH147" s="141">
        <f>IF(N147="sníž. přenesená",J147,0)</f>
        <v>0</v>
      </c>
      <c r="BI147" s="141">
        <f>IF(N147="nulová",J147,0)</f>
        <v>0</v>
      </c>
      <c r="BJ147" s="16" t="s">
        <v>82</v>
      </c>
      <c r="BK147" s="141">
        <f>ROUND(I147*H147,2)</f>
        <v>0</v>
      </c>
      <c r="BL147" s="16" t="s">
        <v>139</v>
      </c>
      <c r="BM147" s="140" t="s">
        <v>171</v>
      </c>
    </row>
    <row r="148" spans="2:65" s="12" customFormat="1">
      <c r="B148" s="142"/>
      <c r="D148" s="143" t="s">
        <v>141</v>
      </c>
      <c r="E148" s="144" t="s">
        <v>1</v>
      </c>
      <c r="F148" s="145" t="s">
        <v>172</v>
      </c>
      <c r="H148" s="146">
        <v>21.7</v>
      </c>
      <c r="L148" s="142"/>
      <c r="M148" s="147"/>
      <c r="T148" s="148"/>
      <c r="AT148" s="144" t="s">
        <v>141</v>
      </c>
      <c r="AU148" s="144" t="s">
        <v>84</v>
      </c>
      <c r="AV148" s="12" t="s">
        <v>84</v>
      </c>
      <c r="AW148" s="12" t="s">
        <v>30</v>
      </c>
      <c r="AX148" s="12" t="s">
        <v>82</v>
      </c>
      <c r="AY148" s="144" t="s">
        <v>133</v>
      </c>
    </row>
    <row r="149" spans="2:65" s="1" customFormat="1" ht="24.15" customHeight="1">
      <c r="B149" s="128"/>
      <c r="C149" s="129" t="s">
        <v>173</v>
      </c>
      <c r="D149" s="129" t="s">
        <v>135</v>
      </c>
      <c r="E149" s="130" t="s">
        <v>174</v>
      </c>
      <c r="F149" s="131" t="s">
        <v>175</v>
      </c>
      <c r="G149" s="132" t="s">
        <v>138</v>
      </c>
      <c r="H149" s="133">
        <v>27.7</v>
      </c>
      <c r="I149" s="134"/>
      <c r="J149" s="134">
        <f>ROUND(I149*H149,2)</f>
        <v>0</v>
      </c>
      <c r="K149" s="135"/>
      <c r="L149" s="28"/>
      <c r="M149" s="136" t="s">
        <v>1</v>
      </c>
      <c r="N149" s="137" t="s">
        <v>39</v>
      </c>
      <c r="O149" s="138">
        <v>0.185</v>
      </c>
      <c r="P149" s="138">
        <f>O149*H149</f>
        <v>5.1244999999999994</v>
      </c>
      <c r="Q149" s="138">
        <v>0</v>
      </c>
      <c r="R149" s="138">
        <f>Q149*H149</f>
        <v>0</v>
      </c>
      <c r="S149" s="138">
        <v>0.44</v>
      </c>
      <c r="T149" s="139">
        <f>S149*H149</f>
        <v>12.188000000000001</v>
      </c>
      <c r="AR149" s="140" t="s">
        <v>139</v>
      </c>
      <c r="AT149" s="140" t="s">
        <v>135</v>
      </c>
      <c r="AU149" s="140" t="s">
        <v>84</v>
      </c>
      <c r="AY149" s="16" t="s">
        <v>133</v>
      </c>
      <c r="BE149" s="141">
        <f>IF(N149="základní",J149,0)</f>
        <v>0</v>
      </c>
      <c r="BF149" s="141">
        <f>IF(N149="snížená",J149,0)</f>
        <v>0</v>
      </c>
      <c r="BG149" s="141">
        <f>IF(N149="zákl. přenesená",J149,0)</f>
        <v>0</v>
      </c>
      <c r="BH149" s="141">
        <f>IF(N149="sníž. přenesená",J149,0)</f>
        <v>0</v>
      </c>
      <c r="BI149" s="141">
        <f>IF(N149="nulová",J149,0)</f>
        <v>0</v>
      </c>
      <c r="BJ149" s="16" t="s">
        <v>82</v>
      </c>
      <c r="BK149" s="141">
        <f>ROUND(I149*H149,2)</f>
        <v>0</v>
      </c>
      <c r="BL149" s="16" t="s">
        <v>139</v>
      </c>
      <c r="BM149" s="140" t="s">
        <v>176</v>
      </c>
    </row>
    <row r="150" spans="2:65" s="12" customFormat="1">
      <c r="B150" s="142"/>
      <c r="D150" s="143" t="s">
        <v>141</v>
      </c>
      <c r="E150" s="144" t="s">
        <v>1</v>
      </c>
      <c r="F150" s="145" t="s">
        <v>177</v>
      </c>
      <c r="H150" s="146">
        <v>27.7</v>
      </c>
      <c r="L150" s="142"/>
      <c r="M150" s="147"/>
      <c r="T150" s="148"/>
      <c r="AT150" s="144" t="s">
        <v>141</v>
      </c>
      <c r="AU150" s="144" t="s">
        <v>84</v>
      </c>
      <c r="AV150" s="12" t="s">
        <v>84</v>
      </c>
      <c r="AW150" s="12" t="s">
        <v>30</v>
      </c>
      <c r="AX150" s="12" t="s">
        <v>82</v>
      </c>
      <c r="AY150" s="144" t="s">
        <v>133</v>
      </c>
    </row>
    <row r="151" spans="2:65" s="1" customFormat="1" ht="16.5" customHeight="1">
      <c r="B151" s="128"/>
      <c r="C151" s="129" t="s">
        <v>178</v>
      </c>
      <c r="D151" s="129" t="s">
        <v>135</v>
      </c>
      <c r="E151" s="130" t="s">
        <v>179</v>
      </c>
      <c r="F151" s="131" t="s">
        <v>180</v>
      </c>
      <c r="G151" s="132" t="s">
        <v>181</v>
      </c>
      <c r="H151" s="133">
        <v>865</v>
      </c>
      <c r="I151" s="134"/>
      <c r="J151" s="134">
        <f>ROUND(I151*H151,2)</f>
        <v>0</v>
      </c>
      <c r="K151" s="135"/>
      <c r="L151" s="28"/>
      <c r="M151" s="136" t="s">
        <v>1</v>
      </c>
      <c r="N151" s="137" t="s">
        <v>39</v>
      </c>
      <c r="O151" s="138">
        <v>0.27200000000000002</v>
      </c>
      <c r="P151" s="138">
        <f>O151*H151</f>
        <v>235.28000000000003</v>
      </c>
      <c r="Q151" s="138">
        <v>0</v>
      </c>
      <c r="R151" s="138">
        <f>Q151*H151</f>
        <v>0</v>
      </c>
      <c r="S151" s="138">
        <v>0.28999999999999998</v>
      </c>
      <c r="T151" s="139">
        <f>S151*H151</f>
        <v>250.85</v>
      </c>
      <c r="AR151" s="140" t="s">
        <v>139</v>
      </c>
      <c r="AT151" s="140" t="s">
        <v>135</v>
      </c>
      <c r="AU151" s="140" t="s">
        <v>84</v>
      </c>
      <c r="AY151" s="16" t="s">
        <v>133</v>
      </c>
      <c r="BE151" s="141">
        <f>IF(N151="základní",J151,0)</f>
        <v>0</v>
      </c>
      <c r="BF151" s="141">
        <f>IF(N151="snížená",J151,0)</f>
        <v>0</v>
      </c>
      <c r="BG151" s="141">
        <f>IF(N151="zákl. přenesená",J151,0)</f>
        <v>0</v>
      </c>
      <c r="BH151" s="141">
        <f>IF(N151="sníž. přenesená",J151,0)</f>
        <v>0</v>
      </c>
      <c r="BI151" s="141">
        <f>IF(N151="nulová",J151,0)</f>
        <v>0</v>
      </c>
      <c r="BJ151" s="16" t="s">
        <v>82</v>
      </c>
      <c r="BK151" s="141">
        <f>ROUND(I151*H151,2)</f>
        <v>0</v>
      </c>
      <c r="BL151" s="16" t="s">
        <v>139</v>
      </c>
      <c r="BM151" s="140" t="s">
        <v>182</v>
      </c>
    </row>
    <row r="152" spans="2:65" s="12" customFormat="1">
      <c r="B152" s="142"/>
      <c r="D152" s="143" t="s">
        <v>141</v>
      </c>
      <c r="E152" s="144" t="s">
        <v>1</v>
      </c>
      <c r="F152" s="145" t="s">
        <v>183</v>
      </c>
      <c r="H152" s="146">
        <v>865</v>
      </c>
      <c r="L152" s="142"/>
      <c r="M152" s="147"/>
      <c r="T152" s="148"/>
      <c r="AT152" s="144" t="s">
        <v>141</v>
      </c>
      <c r="AU152" s="144" t="s">
        <v>84</v>
      </c>
      <c r="AV152" s="12" t="s">
        <v>84</v>
      </c>
      <c r="AW152" s="12" t="s">
        <v>30</v>
      </c>
      <c r="AX152" s="12" t="s">
        <v>82</v>
      </c>
      <c r="AY152" s="144" t="s">
        <v>133</v>
      </c>
    </row>
    <row r="153" spans="2:65" s="1" customFormat="1" ht="16.5" customHeight="1">
      <c r="B153" s="128"/>
      <c r="C153" s="129" t="s">
        <v>184</v>
      </c>
      <c r="D153" s="129" t="s">
        <v>135</v>
      </c>
      <c r="E153" s="130" t="s">
        <v>185</v>
      </c>
      <c r="F153" s="131" t="s">
        <v>186</v>
      </c>
      <c r="G153" s="132" t="s">
        <v>181</v>
      </c>
      <c r="H153" s="133">
        <v>5</v>
      </c>
      <c r="I153" s="134"/>
      <c r="J153" s="134">
        <f>ROUND(I153*H153,2)</f>
        <v>0</v>
      </c>
      <c r="K153" s="135"/>
      <c r="L153" s="28"/>
      <c r="M153" s="136" t="s">
        <v>1</v>
      </c>
      <c r="N153" s="137" t="s">
        <v>39</v>
      </c>
      <c r="O153" s="138">
        <v>0.13300000000000001</v>
      </c>
      <c r="P153" s="138">
        <f>O153*H153</f>
        <v>0.66500000000000004</v>
      </c>
      <c r="Q153" s="138">
        <v>0</v>
      </c>
      <c r="R153" s="138">
        <f>Q153*H153</f>
        <v>0</v>
      </c>
      <c r="S153" s="138">
        <v>0.20499999999999999</v>
      </c>
      <c r="T153" s="139">
        <f>S153*H153</f>
        <v>1.0249999999999999</v>
      </c>
      <c r="AR153" s="140" t="s">
        <v>139</v>
      </c>
      <c r="AT153" s="140" t="s">
        <v>135</v>
      </c>
      <c r="AU153" s="140" t="s">
        <v>84</v>
      </c>
      <c r="AY153" s="16" t="s">
        <v>133</v>
      </c>
      <c r="BE153" s="141">
        <f>IF(N153="základní",J153,0)</f>
        <v>0</v>
      </c>
      <c r="BF153" s="141">
        <f>IF(N153="snížená",J153,0)</f>
        <v>0</v>
      </c>
      <c r="BG153" s="141">
        <f>IF(N153="zákl. přenesená",J153,0)</f>
        <v>0</v>
      </c>
      <c r="BH153" s="141">
        <f>IF(N153="sníž. přenesená",J153,0)</f>
        <v>0</v>
      </c>
      <c r="BI153" s="141">
        <f>IF(N153="nulová",J153,0)</f>
        <v>0</v>
      </c>
      <c r="BJ153" s="16" t="s">
        <v>82</v>
      </c>
      <c r="BK153" s="141">
        <f>ROUND(I153*H153,2)</f>
        <v>0</v>
      </c>
      <c r="BL153" s="16" t="s">
        <v>139</v>
      </c>
      <c r="BM153" s="140" t="s">
        <v>187</v>
      </c>
    </row>
    <row r="154" spans="2:65" s="12" customFormat="1">
      <c r="B154" s="142"/>
      <c r="D154" s="143" t="s">
        <v>141</v>
      </c>
      <c r="E154" s="144" t="s">
        <v>1</v>
      </c>
      <c r="F154" s="145" t="s">
        <v>188</v>
      </c>
      <c r="H154" s="146">
        <v>5</v>
      </c>
      <c r="L154" s="142"/>
      <c r="M154" s="147"/>
      <c r="T154" s="148"/>
      <c r="AT154" s="144" t="s">
        <v>141</v>
      </c>
      <c r="AU154" s="144" t="s">
        <v>84</v>
      </c>
      <c r="AV154" s="12" t="s">
        <v>84</v>
      </c>
      <c r="AW154" s="12" t="s">
        <v>30</v>
      </c>
      <c r="AX154" s="12" t="s">
        <v>82</v>
      </c>
      <c r="AY154" s="144" t="s">
        <v>133</v>
      </c>
    </row>
    <row r="155" spans="2:65" s="1" customFormat="1" ht="24.15" customHeight="1">
      <c r="B155" s="128"/>
      <c r="C155" s="129" t="s">
        <v>189</v>
      </c>
      <c r="D155" s="129" t="s">
        <v>135</v>
      </c>
      <c r="E155" s="130" t="s">
        <v>190</v>
      </c>
      <c r="F155" s="131" t="s">
        <v>191</v>
      </c>
      <c r="G155" s="132" t="s">
        <v>138</v>
      </c>
      <c r="H155" s="133">
        <v>1362</v>
      </c>
      <c r="I155" s="134"/>
      <c r="J155" s="134">
        <f>ROUND(I155*H155,2)</f>
        <v>0</v>
      </c>
      <c r="K155" s="135"/>
      <c r="L155" s="28"/>
      <c r="M155" s="136" t="s">
        <v>1</v>
      </c>
      <c r="N155" s="137" t="s">
        <v>39</v>
      </c>
      <c r="O155" s="138">
        <v>1.4999999999999999E-2</v>
      </c>
      <c r="P155" s="138">
        <f>O155*H155</f>
        <v>20.43</v>
      </c>
      <c r="Q155" s="138">
        <v>0</v>
      </c>
      <c r="R155" s="138">
        <f>Q155*H155</f>
        <v>0</v>
      </c>
      <c r="S155" s="138">
        <v>0</v>
      </c>
      <c r="T155" s="139">
        <f>S155*H155</f>
        <v>0</v>
      </c>
      <c r="AR155" s="140" t="s">
        <v>139</v>
      </c>
      <c r="AT155" s="140" t="s">
        <v>135</v>
      </c>
      <c r="AU155" s="140" t="s">
        <v>84</v>
      </c>
      <c r="AY155" s="16" t="s">
        <v>133</v>
      </c>
      <c r="BE155" s="141">
        <f>IF(N155="základní",J155,0)</f>
        <v>0</v>
      </c>
      <c r="BF155" s="141">
        <f>IF(N155="snížená",J155,0)</f>
        <v>0</v>
      </c>
      <c r="BG155" s="141">
        <f>IF(N155="zákl. přenesená",J155,0)</f>
        <v>0</v>
      </c>
      <c r="BH155" s="141">
        <f>IF(N155="sníž. přenesená",J155,0)</f>
        <v>0</v>
      </c>
      <c r="BI155" s="141">
        <f>IF(N155="nulová",J155,0)</f>
        <v>0</v>
      </c>
      <c r="BJ155" s="16" t="s">
        <v>82</v>
      </c>
      <c r="BK155" s="141">
        <f>ROUND(I155*H155,2)</f>
        <v>0</v>
      </c>
      <c r="BL155" s="16" t="s">
        <v>139</v>
      </c>
      <c r="BM155" s="140" t="s">
        <v>192</v>
      </c>
    </row>
    <row r="156" spans="2:65" s="12" customFormat="1">
      <c r="B156" s="142"/>
      <c r="D156" s="143" t="s">
        <v>141</v>
      </c>
      <c r="E156" s="144" t="s">
        <v>1</v>
      </c>
      <c r="F156" s="145" t="s">
        <v>193</v>
      </c>
      <c r="H156" s="146">
        <v>1362</v>
      </c>
      <c r="L156" s="142"/>
      <c r="M156" s="147"/>
      <c r="T156" s="148"/>
      <c r="AT156" s="144" t="s">
        <v>141</v>
      </c>
      <c r="AU156" s="144" t="s">
        <v>84</v>
      </c>
      <c r="AV156" s="12" t="s">
        <v>84</v>
      </c>
      <c r="AW156" s="12" t="s">
        <v>30</v>
      </c>
      <c r="AX156" s="12" t="s">
        <v>82</v>
      </c>
      <c r="AY156" s="144" t="s">
        <v>133</v>
      </c>
    </row>
    <row r="157" spans="2:65" s="1" customFormat="1" ht="33" customHeight="1">
      <c r="B157" s="128"/>
      <c r="C157" s="129" t="s">
        <v>8</v>
      </c>
      <c r="D157" s="129" t="s">
        <v>135</v>
      </c>
      <c r="E157" s="130" t="s">
        <v>194</v>
      </c>
      <c r="F157" s="131" t="s">
        <v>195</v>
      </c>
      <c r="G157" s="132" t="s">
        <v>196</v>
      </c>
      <c r="H157" s="133">
        <v>8.68</v>
      </c>
      <c r="I157" s="134"/>
      <c r="J157" s="134">
        <f>ROUND(I157*H157,2)</f>
        <v>0</v>
      </c>
      <c r="K157" s="135"/>
      <c r="L157" s="28"/>
      <c r="M157" s="136" t="s">
        <v>1</v>
      </c>
      <c r="N157" s="137" t="s">
        <v>39</v>
      </c>
      <c r="O157" s="138">
        <v>0.66800000000000004</v>
      </c>
      <c r="P157" s="138">
        <f>O157*H157</f>
        <v>5.7982399999999998</v>
      </c>
      <c r="Q157" s="138">
        <v>0</v>
      </c>
      <c r="R157" s="138">
        <f>Q157*H157</f>
        <v>0</v>
      </c>
      <c r="S157" s="138">
        <v>0</v>
      </c>
      <c r="T157" s="139">
        <f>S157*H157</f>
        <v>0</v>
      </c>
      <c r="AR157" s="140" t="s">
        <v>139</v>
      </c>
      <c r="AT157" s="140" t="s">
        <v>135</v>
      </c>
      <c r="AU157" s="140" t="s">
        <v>84</v>
      </c>
      <c r="AY157" s="16" t="s">
        <v>133</v>
      </c>
      <c r="BE157" s="141">
        <f>IF(N157="základní",J157,0)</f>
        <v>0</v>
      </c>
      <c r="BF157" s="141">
        <f>IF(N157="snížená",J157,0)</f>
        <v>0</v>
      </c>
      <c r="BG157" s="141">
        <f>IF(N157="zákl. přenesená",J157,0)</f>
        <v>0</v>
      </c>
      <c r="BH157" s="141">
        <f>IF(N157="sníž. přenesená",J157,0)</f>
        <v>0</v>
      </c>
      <c r="BI157" s="141">
        <f>IF(N157="nulová",J157,0)</f>
        <v>0</v>
      </c>
      <c r="BJ157" s="16" t="s">
        <v>82</v>
      </c>
      <c r="BK157" s="141">
        <f>ROUND(I157*H157,2)</f>
        <v>0</v>
      </c>
      <c r="BL157" s="16" t="s">
        <v>139</v>
      </c>
      <c r="BM157" s="140" t="s">
        <v>197</v>
      </c>
    </row>
    <row r="158" spans="2:65" s="12" customFormat="1">
      <c r="B158" s="142"/>
      <c r="D158" s="143" t="s">
        <v>141</v>
      </c>
      <c r="E158" s="144" t="s">
        <v>1</v>
      </c>
      <c r="F158" s="145" t="s">
        <v>198</v>
      </c>
      <c r="H158" s="146">
        <v>8.68</v>
      </c>
      <c r="L158" s="142"/>
      <c r="M158" s="147"/>
      <c r="T158" s="148"/>
      <c r="AT158" s="144" t="s">
        <v>141</v>
      </c>
      <c r="AU158" s="144" t="s">
        <v>84</v>
      </c>
      <c r="AV158" s="12" t="s">
        <v>84</v>
      </c>
      <c r="AW158" s="12" t="s">
        <v>30</v>
      </c>
      <c r="AX158" s="12" t="s">
        <v>82</v>
      </c>
      <c r="AY158" s="144" t="s">
        <v>133</v>
      </c>
    </row>
    <row r="159" spans="2:65" s="1" customFormat="1" ht="37.75" customHeight="1">
      <c r="B159" s="128"/>
      <c r="C159" s="129" t="s">
        <v>199</v>
      </c>
      <c r="D159" s="129" t="s">
        <v>135</v>
      </c>
      <c r="E159" s="130" t="s">
        <v>200</v>
      </c>
      <c r="F159" s="131" t="s">
        <v>201</v>
      </c>
      <c r="G159" s="132" t="s">
        <v>196</v>
      </c>
      <c r="H159" s="133">
        <v>281.08</v>
      </c>
      <c r="I159" s="134"/>
      <c r="J159" s="134">
        <f>ROUND(I159*H159,2)</f>
        <v>0</v>
      </c>
      <c r="K159" s="135"/>
      <c r="L159" s="28"/>
      <c r="M159" s="136" t="s">
        <v>1</v>
      </c>
      <c r="N159" s="137" t="s">
        <v>39</v>
      </c>
      <c r="O159" s="138">
        <v>8.6999999999999994E-2</v>
      </c>
      <c r="P159" s="138">
        <f>O159*H159</f>
        <v>24.453959999999999</v>
      </c>
      <c r="Q159" s="138">
        <v>0</v>
      </c>
      <c r="R159" s="138">
        <f>Q159*H159</f>
        <v>0</v>
      </c>
      <c r="S159" s="138">
        <v>0</v>
      </c>
      <c r="T159" s="139">
        <f>S159*H159</f>
        <v>0</v>
      </c>
      <c r="AR159" s="140" t="s">
        <v>139</v>
      </c>
      <c r="AT159" s="140" t="s">
        <v>135</v>
      </c>
      <c r="AU159" s="140" t="s">
        <v>84</v>
      </c>
      <c r="AY159" s="16" t="s">
        <v>133</v>
      </c>
      <c r="BE159" s="141">
        <f>IF(N159="základní",J159,0)</f>
        <v>0</v>
      </c>
      <c r="BF159" s="141">
        <f>IF(N159="snížená",J159,0)</f>
        <v>0</v>
      </c>
      <c r="BG159" s="141">
        <f>IF(N159="zákl. přenesená",J159,0)</f>
        <v>0</v>
      </c>
      <c r="BH159" s="141">
        <f>IF(N159="sníž. přenesená",J159,0)</f>
        <v>0</v>
      </c>
      <c r="BI159" s="141">
        <f>IF(N159="nulová",J159,0)</f>
        <v>0</v>
      </c>
      <c r="BJ159" s="16" t="s">
        <v>82</v>
      </c>
      <c r="BK159" s="141">
        <f>ROUND(I159*H159,2)</f>
        <v>0</v>
      </c>
      <c r="BL159" s="16" t="s">
        <v>139</v>
      </c>
      <c r="BM159" s="140" t="s">
        <v>202</v>
      </c>
    </row>
    <row r="160" spans="2:65" s="12" customFormat="1">
      <c r="B160" s="142"/>
      <c r="D160" s="143" t="s">
        <v>141</v>
      </c>
      <c r="E160" s="144" t="s">
        <v>1</v>
      </c>
      <c r="F160" s="145" t="s">
        <v>203</v>
      </c>
      <c r="H160" s="146">
        <v>281.08</v>
      </c>
      <c r="L160" s="142"/>
      <c r="M160" s="147"/>
      <c r="T160" s="148"/>
      <c r="AT160" s="144" t="s">
        <v>141</v>
      </c>
      <c r="AU160" s="144" t="s">
        <v>84</v>
      </c>
      <c r="AV160" s="12" t="s">
        <v>84</v>
      </c>
      <c r="AW160" s="12" t="s">
        <v>30</v>
      </c>
      <c r="AX160" s="12" t="s">
        <v>82</v>
      </c>
      <c r="AY160" s="144" t="s">
        <v>133</v>
      </c>
    </row>
    <row r="161" spans="2:65" s="1" customFormat="1" ht="37.75" customHeight="1">
      <c r="B161" s="128"/>
      <c r="C161" s="129" t="s">
        <v>204</v>
      </c>
      <c r="D161" s="129" t="s">
        <v>135</v>
      </c>
      <c r="E161" s="130" t="s">
        <v>205</v>
      </c>
      <c r="F161" s="131" t="s">
        <v>206</v>
      </c>
      <c r="G161" s="132" t="s">
        <v>196</v>
      </c>
      <c r="H161" s="133">
        <v>2810.8</v>
      </c>
      <c r="I161" s="134"/>
      <c r="J161" s="134">
        <f>ROUND(I161*H161,2)</f>
        <v>0</v>
      </c>
      <c r="K161" s="135"/>
      <c r="L161" s="28"/>
      <c r="M161" s="136" t="s">
        <v>1</v>
      </c>
      <c r="N161" s="137" t="s">
        <v>39</v>
      </c>
      <c r="O161" s="138">
        <v>5.0000000000000001E-3</v>
      </c>
      <c r="P161" s="138">
        <f>O161*H161</f>
        <v>14.054000000000002</v>
      </c>
      <c r="Q161" s="138">
        <v>0</v>
      </c>
      <c r="R161" s="138">
        <f>Q161*H161</f>
        <v>0</v>
      </c>
      <c r="S161" s="138">
        <v>0</v>
      </c>
      <c r="T161" s="139">
        <f>S161*H161</f>
        <v>0</v>
      </c>
      <c r="AR161" s="140" t="s">
        <v>139</v>
      </c>
      <c r="AT161" s="140" t="s">
        <v>135</v>
      </c>
      <c r="AU161" s="140" t="s">
        <v>84</v>
      </c>
      <c r="AY161" s="16" t="s">
        <v>133</v>
      </c>
      <c r="BE161" s="141">
        <f>IF(N161="základní",J161,0)</f>
        <v>0</v>
      </c>
      <c r="BF161" s="141">
        <f>IF(N161="snížená",J161,0)</f>
        <v>0</v>
      </c>
      <c r="BG161" s="141">
        <f>IF(N161="zákl. přenesená",J161,0)</f>
        <v>0</v>
      </c>
      <c r="BH161" s="141">
        <f>IF(N161="sníž. přenesená",J161,0)</f>
        <v>0</v>
      </c>
      <c r="BI161" s="141">
        <f>IF(N161="nulová",J161,0)</f>
        <v>0</v>
      </c>
      <c r="BJ161" s="16" t="s">
        <v>82</v>
      </c>
      <c r="BK161" s="141">
        <f>ROUND(I161*H161,2)</f>
        <v>0</v>
      </c>
      <c r="BL161" s="16" t="s">
        <v>139</v>
      </c>
      <c r="BM161" s="140" t="s">
        <v>207</v>
      </c>
    </row>
    <row r="162" spans="2:65" s="12" customFormat="1">
      <c r="B162" s="142"/>
      <c r="D162" s="143" t="s">
        <v>141</v>
      </c>
      <c r="E162" s="144" t="s">
        <v>1</v>
      </c>
      <c r="F162" s="145" t="s">
        <v>208</v>
      </c>
      <c r="H162" s="146">
        <v>2810.8</v>
      </c>
      <c r="L162" s="142"/>
      <c r="M162" s="147"/>
      <c r="T162" s="148"/>
      <c r="AT162" s="144" t="s">
        <v>141</v>
      </c>
      <c r="AU162" s="144" t="s">
        <v>84</v>
      </c>
      <c r="AV162" s="12" t="s">
        <v>84</v>
      </c>
      <c r="AW162" s="12" t="s">
        <v>30</v>
      </c>
      <c r="AX162" s="12" t="s">
        <v>82</v>
      </c>
      <c r="AY162" s="144" t="s">
        <v>133</v>
      </c>
    </row>
    <row r="163" spans="2:65" s="1" customFormat="1" ht="33" customHeight="1">
      <c r="B163" s="128"/>
      <c r="C163" s="129" t="s">
        <v>209</v>
      </c>
      <c r="D163" s="129" t="s">
        <v>135</v>
      </c>
      <c r="E163" s="130" t="s">
        <v>210</v>
      </c>
      <c r="F163" s="131" t="s">
        <v>211</v>
      </c>
      <c r="G163" s="132" t="s">
        <v>212</v>
      </c>
      <c r="H163" s="133">
        <v>505.94400000000002</v>
      </c>
      <c r="I163" s="134"/>
      <c r="J163" s="134">
        <f>ROUND(I163*H163,2)</f>
        <v>0</v>
      </c>
      <c r="K163" s="135"/>
      <c r="L163" s="28"/>
      <c r="M163" s="136" t="s">
        <v>1</v>
      </c>
      <c r="N163" s="137" t="s">
        <v>39</v>
      </c>
      <c r="O163" s="138">
        <v>0</v>
      </c>
      <c r="P163" s="138">
        <f>O163*H163</f>
        <v>0</v>
      </c>
      <c r="Q163" s="138">
        <v>0</v>
      </c>
      <c r="R163" s="138">
        <f>Q163*H163</f>
        <v>0</v>
      </c>
      <c r="S163" s="138">
        <v>0</v>
      </c>
      <c r="T163" s="139">
        <f>S163*H163</f>
        <v>0</v>
      </c>
      <c r="AR163" s="140" t="s">
        <v>139</v>
      </c>
      <c r="AT163" s="140" t="s">
        <v>135</v>
      </c>
      <c r="AU163" s="140" t="s">
        <v>84</v>
      </c>
      <c r="AY163" s="16" t="s">
        <v>133</v>
      </c>
      <c r="BE163" s="141">
        <f>IF(N163="základní",J163,0)</f>
        <v>0</v>
      </c>
      <c r="BF163" s="141">
        <f>IF(N163="snížená",J163,0)</f>
        <v>0</v>
      </c>
      <c r="BG163" s="141">
        <f>IF(N163="zákl. přenesená",J163,0)</f>
        <v>0</v>
      </c>
      <c r="BH163" s="141">
        <f>IF(N163="sníž. přenesená",J163,0)</f>
        <v>0</v>
      </c>
      <c r="BI163" s="141">
        <f>IF(N163="nulová",J163,0)</f>
        <v>0</v>
      </c>
      <c r="BJ163" s="16" t="s">
        <v>82</v>
      </c>
      <c r="BK163" s="141">
        <f>ROUND(I163*H163,2)</f>
        <v>0</v>
      </c>
      <c r="BL163" s="16" t="s">
        <v>139</v>
      </c>
      <c r="BM163" s="140" t="s">
        <v>213</v>
      </c>
    </row>
    <row r="164" spans="2:65" s="12" customFormat="1">
      <c r="B164" s="142"/>
      <c r="D164" s="143" t="s">
        <v>141</v>
      </c>
      <c r="E164" s="144" t="s">
        <v>1</v>
      </c>
      <c r="F164" s="145" t="s">
        <v>214</v>
      </c>
      <c r="H164" s="146">
        <v>505.94400000000002</v>
      </c>
      <c r="L164" s="142"/>
      <c r="M164" s="147"/>
      <c r="T164" s="148"/>
      <c r="AT164" s="144" t="s">
        <v>141</v>
      </c>
      <c r="AU164" s="144" t="s">
        <v>84</v>
      </c>
      <c r="AV164" s="12" t="s">
        <v>84</v>
      </c>
      <c r="AW164" s="12" t="s">
        <v>30</v>
      </c>
      <c r="AX164" s="12" t="s">
        <v>82</v>
      </c>
      <c r="AY164" s="144" t="s">
        <v>133</v>
      </c>
    </row>
    <row r="165" spans="2:65" s="1" customFormat="1" ht="16.5" customHeight="1">
      <c r="B165" s="128"/>
      <c r="C165" s="129" t="s">
        <v>215</v>
      </c>
      <c r="D165" s="129" t="s">
        <v>135</v>
      </c>
      <c r="E165" s="130" t="s">
        <v>216</v>
      </c>
      <c r="F165" s="131" t="s">
        <v>217</v>
      </c>
      <c r="G165" s="132" t="s">
        <v>196</v>
      </c>
      <c r="H165" s="133">
        <v>281.08</v>
      </c>
      <c r="I165" s="134"/>
      <c r="J165" s="134">
        <f>ROUND(I165*H165,2)</f>
        <v>0</v>
      </c>
      <c r="K165" s="135"/>
      <c r="L165" s="28"/>
      <c r="M165" s="136" t="s">
        <v>1</v>
      </c>
      <c r="N165" s="137" t="s">
        <v>39</v>
      </c>
      <c r="O165" s="138">
        <v>8.9999999999999993E-3</v>
      </c>
      <c r="P165" s="138">
        <f>O165*H165</f>
        <v>2.5297199999999997</v>
      </c>
      <c r="Q165" s="138">
        <v>0</v>
      </c>
      <c r="R165" s="138">
        <f>Q165*H165</f>
        <v>0</v>
      </c>
      <c r="S165" s="138">
        <v>0</v>
      </c>
      <c r="T165" s="139">
        <f>S165*H165</f>
        <v>0</v>
      </c>
      <c r="AR165" s="140" t="s">
        <v>139</v>
      </c>
      <c r="AT165" s="140" t="s">
        <v>135</v>
      </c>
      <c r="AU165" s="140" t="s">
        <v>84</v>
      </c>
      <c r="AY165" s="16" t="s">
        <v>133</v>
      </c>
      <c r="BE165" s="141">
        <f>IF(N165="základní",J165,0)</f>
        <v>0</v>
      </c>
      <c r="BF165" s="141">
        <f>IF(N165="snížená",J165,0)</f>
        <v>0</v>
      </c>
      <c r="BG165" s="141">
        <f>IF(N165="zákl. přenesená",J165,0)</f>
        <v>0</v>
      </c>
      <c r="BH165" s="141">
        <f>IF(N165="sníž. přenesená",J165,0)</f>
        <v>0</v>
      </c>
      <c r="BI165" s="141">
        <f>IF(N165="nulová",J165,0)</f>
        <v>0</v>
      </c>
      <c r="BJ165" s="16" t="s">
        <v>82</v>
      </c>
      <c r="BK165" s="141">
        <f>ROUND(I165*H165,2)</f>
        <v>0</v>
      </c>
      <c r="BL165" s="16" t="s">
        <v>139</v>
      </c>
      <c r="BM165" s="140" t="s">
        <v>218</v>
      </c>
    </row>
    <row r="166" spans="2:65" s="12" customFormat="1">
      <c r="B166" s="142"/>
      <c r="D166" s="143" t="s">
        <v>141</v>
      </c>
      <c r="E166" s="144" t="s">
        <v>1</v>
      </c>
      <c r="F166" s="145" t="s">
        <v>219</v>
      </c>
      <c r="H166" s="146">
        <v>281.08</v>
      </c>
      <c r="L166" s="142"/>
      <c r="M166" s="147"/>
      <c r="T166" s="148"/>
      <c r="AT166" s="144" t="s">
        <v>141</v>
      </c>
      <c r="AU166" s="144" t="s">
        <v>84</v>
      </c>
      <c r="AV166" s="12" t="s">
        <v>84</v>
      </c>
      <c r="AW166" s="12" t="s">
        <v>30</v>
      </c>
      <c r="AX166" s="12" t="s">
        <v>82</v>
      </c>
      <c r="AY166" s="144" t="s">
        <v>133</v>
      </c>
    </row>
    <row r="167" spans="2:65" s="11" customFormat="1" ht="22.75" customHeight="1">
      <c r="B167" s="117"/>
      <c r="D167" s="118" t="s">
        <v>73</v>
      </c>
      <c r="E167" s="126" t="s">
        <v>178</v>
      </c>
      <c r="F167" s="126" t="s">
        <v>220</v>
      </c>
      <c r="J167" s="127">
        <f>BK167</f>
        <v>0</v>
      </c>
      <c r="L167" s="117"/>
      <c r="M167" s="121"/>
      <c r="P167" s="122">
        <f>SUM(P168:P185)</f>
        <v>125.15716</v>
      </c>
      <c r="R167" s="122">
        <f>SUM(R168:R185)</f>
        <v>0</v>
      </c>
      <c r="T167" s="123">
        <f>SUM(T168:T185)</f>
        <v>19.519504000000005</v>
      </c>
      <c r="AR167" s="118" t="s">
        <v>82</v>
      </c>
      <c r="AT167" s="124" t="s">
        <v>73</v>
      </c>
      <c r="AU167" s="124" t="s">
        <v>82</v>
      </c>
      <c r="AY167" s="118" t="s">
        <v>133</v>
      </c>
      <c r="BK167" s="125">
        <f>SUM(BK168:BK185)</f>
        <v>0</v>
      </c>
    </row>
    <row r="168" spans="2:65" s="1" customFormat="1" ht="16.5" customHeight="1">
      <c r="B168" s="128"/>
      <c r="C168" s="129" t="s">
        <v>221</v>
      </c>
      <c r="D168" s="129" t="s">
        <v>135</v>
      </c>
      <c r="E168" s="130" t="s">
        <v>222</v>
      </c>
      <c r="F168" s="131" t="s">
        <v>223</v>
      </c>
      <c r="G168" s="132" t="s">
        <v>196</v>
      </c>
      <c r="H168" s="133">
        <v>2.56</v>
      </c>
      <c r="I168" s="134"/>
      <c r="J168" s="134">
        <f>ROUND(I168*H168,2)</f>
        <v>0</v>
      </c>
      <c r="K168" s="135"/>
      <c r="L168" s="28"/>
      <c r="M168" s="136" t="s">
        <v>1</v>
      </c>
      <c r="N168" s="137" t="s">
        <v>39</v>
      </c>
      <c r="O168" s="138">
        <v>6.4359999999999999</v>
      </c>
      <c r="P168" s="138">
        <f>O168*H168</f>
        <v>16.47616</v>
      </c>
      <c r="Q168" s="138">
        <v>0</v>
      </c>
      <c r="R168" s="138">
        <f>Q168*H168</f>
        <v>0</v>
      </c>
      <c r="S168" s="138">
        <v>2</v>
      </c>
      <c r="T168" s="139">
        <f>S168*H168</f>
        <v>5.12</v>
      </c>
      <c r="AR168" s="140" t="s">
        <v>139</v>
      </c>
      <c r="AT168" s="140" t="s">
        <v>135</v>
      </c>
      <c r="AU168" s="140" t="s">
        <v>84</v>
      </c>
      <c r="AY168" s="16" t="s">
        <v>133</v>
      </c>
      <c r="BE168" s="141">
        <f>IF(N168="základní",J168,0)</f>
        <v>0</v>
      </c>
      <c r="BF168" s="141">
        <f>IF(N168="snížená",J168,0)</f>
        <v>0</v>
      </c>
      <c r="BG168" s="141">
        <f>IF(N168="zákl. přenesená",J168,0)</f>
        <v>0</v>
      </c>
      <c r="BH168" s="141">
        <f>IF(N168="sníž. přenesená",J168,0)</f>
        <v>0</v>
      </c>
      <c r="BI168" s="141">
        <f>IF(N168="nulová",J168,0)</f>
        <v>0</v>
      </c>
      <c r="BJ168" s="16" t="s">
        <v>82</v>
      </c>
      <c r="BK168" s="141">
        <f>ROUND(I168*H168,2)</f>
        <v>0</v>
      </c>
      <c r="BL168" s="16" t="s">
        <v>139</v>
      </c>
      <c r="BM168" s="140" t="s">
        <v>224</v>
      </c>
    </row>
    <row r="169" spans="2:65" s="12" customFormat="1">
      <c r="B169" s="142"/>
      <c r="D169" s="143" t="s">
        <v>141</v>
      </c>
      <c r="E169" s="144" t="s">
        <v>1</v>
      </c>
      <c r="F169" s="145" t="s">
        <v>225</v>
      </c>
      <c r="H169" s="146">
        <v>2.56</v>
      </c>
      <c r="L169" s="142"/>
      <c r="M169" s="147"/>
      <c r="T169" s="148"/>
      <c r="AT169" s="144" t="s">
        <v>141</v>
      </c>
      <c r="AU169" s="144" t="s">
        <v>84</v>
      </c>
      <c r="AV169" s="12" t="s">
        <v>84</v>
      </c>
      <c r="AW169" s="12" t="s">
        <v>30</v>
      </c>
      <c r="AX169" s="12" t="s">
        <v>82</v>
      </c>
      <c r="AY169" s="144" t="s">
        <v>133</v>
      </c>
    </row>
    <row r="170" spans="2:65" s="1" customFormat="1" ht="24.15" customHeight="1">
      <c r="B170" s="128"/>
      <c r="C170" s="129" t="s">
        <v>226</v>
      </c>
      <c r="D170" s="129" t="s">
        <v>135</v>
      </c>
      <c r="E170" s="130" t="s">
        <v>227</v>
      </c>
      <c r="F170" s="131" t="s">
        <v>228</v>
      </c>
      <c r="G170" s="132" t="s">
        <v>229</v>
      </c>
      <c r="H170" s="133">
        <v>68</v>
      </c>
      <c r="I170" s="134"/>
      <c r="J170" s="134">
        <f>ROUND(I170*H170,2)</f>
        <v>0</v>
      </c>
      <c r="K170" s="135"/>
      <c r="L170" s="28"/>
      <c r="M170" s="136" t="s">
        <v>1</v>
      </c>
      <c r="N170" s="137" t="s">
        <v>39</v>
      </c>
      <c r="O170" s="138">
        <v>0.315</v>
      </c>
      <c r="P170" s="138">
        <f>O170*H170</f>
        <v>21.42</v>
      </c>
      <c r="Q170" s="138">
        <v>0</v>
      </c>
      <c r="R170" s="138">
        <f>Q170*H170</f>
        <v>0</v>
      </c>
      <c r="S170" s="138">
        <v>0.16800000000000001</v>
      </c>
      <c r="T170" s="139">
        <f>S170*H170</f>
        <v>11.424000000000001</v>
      </c>
      <c r="AR170" s="140" t="s">
        <v>139</v>
      </c>
      <c r="AT170" s="140" t="s">
        <v>135</v>
      </c>
      <c r="AU170" s="140" t="s">
        <v>84</v>
      </c>
      <c r="AY170" s="16" t="s">
        <v>133</v>
      </c>
      <c r="BE170" s="141">
        <f>IF(N170="základní",J170,0)</f>
        <v>0</v>
      </c>
      <c r="BF170" s="141">
        <f>IF(N170="snížená",J170,0)</f>
        <v>0</v>
      </c>
      <c r="BG170" s="141">
        <f>IF(N170="zákl. přenesená",J170,0)</f>
        <v>0</v>
      </c>
      <c r="BH170" s="141">
        <f>IF(N170="sníž. přenesená",J170,0)</f>
        <v>0</v>
      </c>
      <c r="BI170" s="141">
        <f>IF(N170="nulová",J170,0)</f>
        <v>0</v>
      </c>
      <c r="BJ170" s="16" t="s">
        <v>82</v>
      </c>
      <c r="BK170" s="141">
        <f>ROUND(I170*H170,2)</f>
        <v>0</v>
      </c>
      <c r="BL170" s="16" t="s">
        <v>139</v>
      </c>
      <c r="BM170" s="140" t="s">
        <v>230</v>
      </c>
    </row>
    <row r="171" spans="2:65" s="12" customFormat="1">
      <c r="B171" s="142"/>
      <c r="D171" s="143" t="s">
        <v>141</v>
      </c>
      <c r="E171" s="144" t="s">
        <v>1</v>
      </c>
      <c r="F171" s="145" t="s">
        <v>231</v>
      </c>
      <c r="H171" s="146">
        <v>68</v>
      </c>
      <c r="L171" s="142"/>
      <c r="M171" s="147"/>
      <c r="T171" s="148"/>
      <c r="AT171" s="144" t="s">
        <v>141</v>
      </c>
      <c r="AU171" s="144" t="s">
        <v>84</v>
      </c>
      <c r="AV171" s="12" t="s">
        <v>84</v>
      </c>
      <c r="AW171" s="12" t="s">
        <v>30</v>
      </c>
      <c r="AX171" s="12" t="s">
        <v>82</v>
      </c>
      <c r="AY171" s="144" t="s">
        <v>133</v>
      </c>
    </row>
    <row r="172" spans="2:65" s="1" customFormat="1" ht="24.15" customHeight="1">
      <c r="B172" s="128"/>
      <c r="C172" s="129" t="s">
        <v>232</v>
      </c>
      <c r="D172" s="129" t="s">
        <v>135</v>
      </c>
      <c r="E172" s="130" t="s">
        <v>233</v>
      </c>
      <c r="F172" s="131" t="s">
        <v>234</v>
      </c>
      <c r="G172" s="132" t="s">
        <v>229</v>
      </c>
      <c r="H172" s="133">
        <v>20</v>
      </c>
      <c r="I172" s="134"/>
      <c r="J172" s="134">
        <f>ROUND(I172*H172,2)</f>
        <v>0</v>
      </c>
      <c r="K172" s="135"/>
      <c r="L172" s="28"/>
      <c r="M172" s="136" t="s">
        <v>1</v>
      </c>
      <c r="N172" s="137" t="s">
        <v>39</v>
      </c>
      <c r="O172" s="138">
        <v>0.32</v>
      </c>
      <c r="P172" s="138">
        <f>O172*H172</f>
        <v>6.4</v>
      </c>
      <c r="Q172" s="138">
        <v>0</v>
      </c>
      <c r="R172" s="138">
        <f>Q172*H172</f>
        <v>0</v>
      </c>
      <c r="S172" s="138">
        <v>8.0000000000000002E-3</v>
      </c>
      <c r="T172" s="139">
        <f>S172*H172</f>
        <v>0.16</v>
      </c>
      <c r="AR172" s="140" t="s">
        <v>139</v>
      </c>
      <c r="AT172" s="140" t="s">
        <v>135</v>
      </c>
      <c r="AU172" s="140" t="s">
        <v>84</v>
      </c>
      <c r="AY172" s="16" t="s">
        <v>133</v>
      </c>
      <c r="BE172" s="141">
        <f>IF(N172="základní",J172,0)</f>
        <v>0</v>
      </c>
      <c r="BF172" s="141">
        <f>IF(N172="snížená",J172,0)</f>
        <v>0</v>
      </c>
      <c r="BG172" s="141">
        <f>IF(N172="zákl. přenesená",J172,0)</f>
        <v>0</v>
      </c>
      <c r="BH172" s="141">
        <f>IF(N172="sníž. přenesená",J172,0)</f>
        <v>0</v>
      </c>
      <c r="BI172" s="141">
        <f>IF(N172="nulová",J172,0)</f>
        <v>0</v>
      </c>
      <c r="BJ172" s="16" t="s">
        <v>82</v>
      </c>
      <c r="BK172" s="141">
        <f>ROUND(I172*H172,2)</f>
        <v>0</v>
      </c>
      <c r="BL172" s="16" t="s">
        <v>139</v>
      </c>
      <c r="BM172" s="140" t="s">
        <v>235</v>
      </c>
    </row>
    <row r="173" spans="2:65" s="12" customFormat="1">
      <c r="B173" s="142"/>
      <c r="D173" s="143" t="s">
        <v>141</v>
      </c>
      <c r="E173" s="144" t="s">
        <v>1</v>
      </c>
      <c r="F173" s="145" t="s">
        <v>236</v>
      </c>
      <c r="H173" s="146">
        <v>20</v>
      </c>
      <c r="L173" s="142"/>
      <c r="M173" s="147"/>
      <c r="T173" s="148"/>
      <c r="AT173" s="144" t="s">
        <v>141</v>
      </c>
      <c r="AU173" s="144" t="s">
        <v>84</v>
      </c>
      <c r="AV173" s="12" t="s">
        <v>84</v>
      </c>
      <c r="AW173" s="12" t="s">
        <v>30</v>
      </c>
      <c r="AX173" s="12" t="s">
        <v>82</v>
      </c>
      <c r="AY173" s="144" t="s">
        <v>133</v>
      </c>
    </row>
    <row r="174" spans="2:65" s="1" customFormat="1" ht="24.15" customHeight="1">
      <c r="B174" s="128"/>
      <c r="C174" s="129" t="s">
        <v>237</v>
      </c>
      <c r="D174" s="129" t="s">
        <v>135</v>
      </c>
      <c r="E174" s="130" t="s">
        <v>238</v>
      </c>
      <c r="F174" s="131" t="s">
        <v>239</v>
      </c>
      <c r="G174" s="132" t="s">
        <v>181</v>
      </c>
      <c r="H174" s="133">
        <v>164.3</v>
      </c>
      <c r="I174" s="134"/>
      <c r="J174" s="134">
        <f>ROUND(I174*H174,2)</f>
        <v>0</v>
      </c>
      <c r="K174" s="135"/>
      <c r="L174" s="28"/>
      <c r="M174" s="136" t="s">
        <v>1</v>
      </c>
      <c r="N174" s="137" t="s">
        <v>39</v>
      </c>
      <c r="O174" s="138">
        <v>0.21</v>
      </c>
      <c r="P174" s="138">
        <f>O174*H174</f>
        <v>34.503</v>
      </c>
      <c r="Q174" s="138">
        <v>0</v>
      </c>
      <c r="R174" s="138">
        <f>Q174*H174</f>
        <v>0</v>
      </c>
      <c r="S174" s="138">
        <v>2.48E-3</v>
      </c>
      <c r="T174" s="139">
        <f>S174*H174</f>
        <v>0.40746400000000005</v>
      </c>
      <c r="AR174" s="140" t="s">
        <v>139</v>
      </c>
      <c r="AT174" s="140" t="s">
        <v>135</v>
      </c>
      <c r="AU174" s="140" t="s">
        <v>84</v>
      </c>
      <c r="AY174" s="16" t="s">
        <v>133</v>
      </c>
      <c r="BE174" s="141">
        <f>IF(N174="základní",J174,0)</f>
        <v>0</v>
      </c>
      <c r="BF174" s="141">
        <f>IF(N174="snížená",J174,0)</f>
        <v>0</v>
      </c>
      <c r="BG174" s="141">
        <f>IF(N174="zákl. přenesená",J174,0)</f>
        <v>0</v>
      </c>
      <c r="BH174" s="141">
        <f>IF(N174="sníž. přenesená",J174,0)</f>
        <v>0</v>
      </c>
      <c r="BI174" s="141">
        <f>IF(N174="nulová",J174,0)</f>
        <v>0</v>
      </c>
      <c r="BJ174" s="16" t="s">
        <v>82</v>
      </c>
      <c r="BK174" s="141">
        <f>ROUND(I174*H174,2)</f>
        <v>0</v>
      </c>
      <c r="BL174" s="16" t="s">
        <v>139</v>
      </c>
      <c r="BM174" s="140" t="s">
        <v>240</v>
      </c>
    </row>
    <row r="175" spans="2:65" s="12" customFormat="1">
      <c r="B175" s="142"/>
      <c r="D175" s="143" t="s">
        <v>141</v>
      </c>
      <c r="E175" s="144" t="s">
        <v>1</v>
      </c>
      <c r="F175" s="145" t="s">
        <v>241</v>
      </c>
      <c r="H175" s="146">
        <v>164.3</v>
      </c>
      <c r="L175" s="142"/>
      <c r="M175" s="147"/>
      <c r="T175" s="148"/>
      <c r="AT175" s="144" t="s">
        <v>141</v>
      </c>
      <c r="AU175" s="144" t="s">
        <v>84</v>
      </c>
      <c r="AV175" s="12" t="s">
        <v>84</v>
      </c>
      <c r="AW175" s="12" t="s">
        <v>30</v>
      </c>
      <c r="AX175" s="12" t="s">
        <v>82</v>
      </c>
      <c r="AY175" s="144" t="s">
        <v>133</v>
      </c>
    </row>
    <row r="176" spans="2:65" s="1" customFormat="1" ht="21.75" customHeight="1">
      <c r="B176" s="128"/>
      <c r="C176" s="129" t="s">
        <v>7</v>
      </c>
      <c r="D176" s="129" t="s">
        <v>135</v>
      </c>
      <c r="E176" s="130" t="s">
        <v>242</v>
      </c>
      <c r="F176" s="131" t="s">
        <v>243</v>
      </c>
      <c r="G176" s="132" t="s">
        <v>138</v>
      </c>
      <c r="H176" s="133">
        <v>198</v>
      </c>
      <c r="I176" s="134"/>
      <c r="J176" s="134">
        <f>ROUND(I176*H176,2)</f>
        <v>0</v>
      </c>
      <c r="K176" s="135"/>
      <c r="L176" s="28"/>
      <c r="M176" s="136" t="s">
        <v>1</v>
      </c>
      <c r="N176" s="137" t="s">
        <v>39</v>
      </c>
      <c r="O176" s="138">
        <v>0.23100000000000001</v>
      </c>
      <c r="P176" s="138">
        <f>O176*H176</f>
        <v>45.738</v>
      </c>
      <c r="Q176" s="138">
        <v>0</v>
      </c>
      <c r="R176" s="138">
        <f>Q176*H176</f>
        <v>0</v>
      </c>
      <c r="S176" s="138">
        <v>3.48E-3</v>
      </c>
      <c r="T176" s="139">
        <f>S176*H176</f>
        <v>0.68903999999999999</v>
      </c>
      <c r="AR176" s="140" t="s">
        <v>139</v>
      </c>
      <c r="AT176" s="140" t="s">
        <v>135</v>
      </c>
      <c r="AU176" s="140" t="s">
        <v>84</v>
      </c>
      <c r="AY176" s="16" t="s">
        <v>133</v>
      </c>
      <c r="BE176" s="141">
        <f>IF(N176="základní",J176,0)</f>
        <v>0</v>
      </c>
      <c r="BF176" s="141">
        <f>IF(N176="snížená",J176,0)</f>
        <v>0</v>
      </c>
      <c r="BG176" s="141">
        <f>IF(N176="zákl. přenesená",J176,0)</f>
        <v>0</v>
      </c>
      <c r="BH176" s="141">
        <f>IF(N176="sníž. přenesená",J176,0)</f>
        <v>0</v>
      </c>
      <c r="BI176" s="141">
        <f>IF(N176="nulová",J176,0)</f>
        <v>0</v>
      </c>
      <c r="BJ176" s="16" t="s">
        <v>82</v>
      </c>
      <c r="BK176" s="141">
        <f>ROUND(I176*H176,2)</f>
        <v>0</v>
      </c>
      <c r="BL176" s="16" t="s">
        <v>139</v>
      </c>
      <c r="BM176" s="140" t="s">
        <v>244</v>
      </c>
    </row>
    <row r="177" spans="2:65" s="12" customFormat="1">
      <c r="B177" s="142"/>
      <c r="D177" s="143" t="s">
        <v>141</v>
      </c>
      <c r="E177" s="144" t="s">
        <v>1</v>
      </c>
      <c r="F177" s="145" t="s">
        <v>245</v>
      </c>
      <c r="H177" s="146">
        <v>198</v>
      </c>
      <c r="L177" s="142"/>
      <c r="M177" s="147"/>
      <c r="T177" s="148"/>
      <c r="AT177" s="144" t="s">
        <v>141</v>
      </c>
      <c r="AU177" s="144" t="s">
        <v>84</v>
      </c>
      <c r="AV177" s="12" t="s">
        <v>84</v>
      </c>
      <c r="AW177" s="12" t="s">
        <v>30</v>
      </c>
      <c r="AX177" s="12" t="s">
        <v>82</v>
      </c>
      <c r="AY177" s="144" t="s">
        <v>133</v>
      </c>
    </row>
    <row r="178" spans="2:65" s="1" customFormat="1" ht="16.5" customHeight="1">
      <c r="B178" s="128"/>
      <c r="C178" s="129" t="s">
        <v>246</v>
      </c>
      <c r="D178" s="129" t="s">
        <v>135</v>
      </c>
      <c r="E178" s="130" t="s">
        <v>247</v>
      </c>
      <c r="F178" s="131" t="s">
        <v>248</v>
      </c>
      <c r="G178" s="132" t="s">
        <v>229</v>
      </c>
      <c r="H178" s="133">
        <v>2</v>
      </c>
      <c r="I178" s="134"/>
      <c r="J178" s="134">
        <f t="shared" ref="J178:J184" si="0">ROUND(I178*H178,2)</f>
        <v>0</v>
      </c>
      <c r="K178" s="135"/>
      <c r="L178" s="28"/>
      <c r="M178" s="136" t="s">
        <v>1</v>
      </c>
      <c r="N178" s="137" t="s">
        <v>39</v>
      </c>
      <c r="O178" s="138">
        <v>0.31</v>
      </c>
      <c r="P178" s="138">
        <f t="shared" ref="P178:P184" si="1">O178*H178</f>
        <v>0.62</v>
      </c>
      <c r="Q178" s="138">
        <v>0</v>
      </c>
      <c r="R178" s="138">
        <f t="shared" ref="R178:R184" si="2">Q178*H178</f>
        <v>0</v>
      </c>
      <c r="S178" s="138">
        <v>5.3999999999999999E-2</v>
      </c>
      <c r="T178" s="139">
        <f t="shared" ref="T178:T184" si="3">S178*H178</f>
        <v>0.108</v>
      </c>
      <c r="AR178" s="140" t="s">
        <v>139</v>
      </c>
      <c r="AT178" s="140" t="s">
        <v>135</v>
      </c>
      <c r="AU178" s="140" t="s">
        <v>84</v>
      </c>
      <c r="AY178" s="16" t="s">
        <v>133</v>
      </c>
      <c r="BE178" s="141">
        <f t="shared" ref="BE178:BE184" si="4">IF(N178="základní",J178,0)</f>
        <v>0</v>
      </c>
      <c r="BF178" s="141">
        <f t="shared" ref="BF178:BF184" si="5">IF(N178="snížená",J178,0)</f>
        <v>0</v>
      </c>
      <c r="BG178" s="141">
        <f t="shared" ref="BG178:BG184" si="6">IF(N178="zákl. přenesená",J178,0)</f>
        <v>0</v>
      </c>
      <c r="BH178" s="141">
        <f t="shared" ref="BH178:BH184" si="7">IF(N178="sníž. přenesená",J178,0)</f>
        <v>0</v>
      </c>
      <c r="BI178" s="141">
        <f t="shared" ref="BI178:BI184" si="8">IF(N178="nulová",J178,0)</f>
        <v>0</v>
      </c>
      <c r="BJ178" s="16" t="s">
        <v>82</v>
      </c>
      <c r="BK178" s="141">
        <f t="shared" ref="BK178:BK184" si="9">ROUND(I178*H178,2)</f>
        <v>0</v>
      </c>
      <c r="BL178" s="16" t="s">
        <v>139</v>
      </c>
      <c r="BM178" s="140" t="s">
        <v>249</v>
      </c>
    </row>
    <row r="179" spans="2:65" s="1" customFormat="1" ht="16.5" customHeight="1">
      <c r="B179" s="128"/>
      <c r="C179" s="129" t="s">
        <v>250</v>
      </c>
      <c r="D179" s="129" t="s">
        <v>135</v>
      </c>
      <c r="E179" s="130" t="s">
        <v>251</v>
      </c>
      <c r="F179" s="131" t="s">
        <v>252</v>
      </c>
      <c r="G179" s="132" t="s">
        <v>253</v>
      </c>
      <c r="H179" s="133">
        <v>2</v>
      </c>
      <c r="I179" s="134"/>
      <c r="J179" s="134">
        <f t="shared" si="0"/>
        <v>0</v>
      </c>
      <c r="K179" s="135"/>
      <c r="L179" s="28"/>
      <c r="M179" s="136" t="s">
        <v>1</v>
      </c>
      <c r="N179" s="137" t="s">
        <v>39</v>
      </c>
      <c r="O179" s="138">
        <v>0</v>
      </c>
      <c r="P179" s="138">
        <f t="shared" si="1"/>
        <v>0</v>
      </c>
      <c r="Q179" s="138">
        <v>0</v>
      </c>
      <c r="R179" s="138">
        <f t="shared" si="2"/>
        <v>0</v>
      </c>
      <c r="S179" s="138">
        <v>0</v>
      </c>
      <c r="T179" s="139">
        <f t="shared" si="3"/>
        <v>0</v>
      </c>
      <c r="AR179" s="140" t="s">
        <v>139</v>
      </c>
      <c r="AT179" s="140" t="s">
        <v>135</v>
      </c>
      <c r="AU179" s="140" t="s">
        <v>84</v>
      </c>
      <c r="AY179" s="16" t="s">
        <v>133</v>
      </c>
      <c r="BE179" s="141">
        <f t="shared" si="4"/>
        <v>0</v>
      </c>
      <c r="BF179" s="141">
        <f t="shared" si="5"/>
        <v>0</v>
      </c>
      <c r="BG179" s="141">
        <f t="shared" si="6"/>
        <v>0</v>
      </c>
      <c r="BH179" s="141">
        <f t="shared" si="7"/>
        <v>0</v>
      </c>
      <c r="BI179" s="141">
        <f t="shared" si="8"/>
        <v>0</v>
      </c>
      <c r="BJ179" s="16" t="s">
        <v>82</v>
      </c>
      <c r="BK179" s="141">
        <f t="shared" si="9"/>
        <v>0</v>
      </c>
      <c r="BL179" s="16" t="s">
        <v>139</v>
      </c>
      <c r="BM179" s="140" t="s">
        <v>254</v>
      </c>
    </row>
    <row r="180" spans="2:65" s="1" customFormat="1" ht="16.5" customHeight="1">
      <c r="B180" s="128"/>
      <c r="C180" s="129" t="s">
        <v>255</v>
      </c>
      <c r="D180" s="129" t="s">
        <v>135</v>
      </c>
      <c r="E180" s="130" t="s">
        <v>256</v>
      </c>
      <c r="F180" s="131" t="s">
        <v>257</v>
      </c>
      <c r="G180" s="132" t="s">
        <v>253</v>
      </c>
      <c r="H180" s="133">
        <v>1</v>
      </c>
      <c r="I180" s="134"/>
      <c r="J180" s="134">
        <f t="shared" si="0"/>
        <v>0</v>
      </c>
      <c r="K180" s="135"/>
      <c r="L180" s="28"/>
      <c r="M180" s="136" t="s">
        <v>1</v>
      </c>
      <c r="N180" s="137" t="s">
        <v>39</v>
      </c>
      <c r="O180" s="138">
        <v>0</v>
      </c>
      <c r="P180" s="138">
        <f t="shared" si="1"/>
        <v>0</v>
      </c>
      <c r="Q180" s="138">
        <v>0</v>
      </c>
      <c r="R180" s="138">
        <f t="shared" si="2"/>
        <v>0</v>
      </c>
      <c r="S180" s="138">
        <v>0.05</v>
      </c>
      <c r="T180" s="139">
        <f t="shared" si="3"/>
        <v>0.05</v>
      </c>
      <c r="AR180" s="140" t="s">
        <v>139</v>
      </c>
      <c r="AT180" s="140" t="s">
        <v>135</v>
      </c>
      <c r="AU180" s="140" t="s">
        <v>84</v>
      </c>
      <c r="AY180" s="16" t="s">
        <v>133</v>
      </c>
      <c r="BE180" s="141">
        <f t="shared" si="4"/>
        <v>0</v>
      </c>
      <c r="BF180" s="141">
        <f t="shared" si="5"/>
        <v>0</v>
      </c>
      <c r="BG180" s="141">
        <f t="shared" si="6"/>
        <v>0</v>
      </c>
      <c r="BH180" s="141">
        <f t="shared" si="7"/>
        <v>0</v>
      </c>
      <c r="BI180" s="141">
        <f t="shared" si="8"/>
        <v>0</v>
      </c>
      <c r="BJ180" s="16" t="s">
        <v>82</v>
      </c>
      <c r="BK180" s="141">
        <f t="shared" si="9"/>
        <v>0</v>
      </c>
      <c r="BL180" s="16" t="s">
        <v>139</v>
      </c>
      <c r="BM180" s="140" t="s">
        <v>258</v>
      </c>
    </row>
    <row r="181" spans="2:65" s="1" customFormat="1" ht="24.15" customHeight="1">
      <c r="B181" s="128"/>
      <c r="C181" s="129" t="s">
        <v>259</v>
      </c>
      <c r="D181" s="129" t="s">
        <v>135</v>
      </c>
      <c r="E181" s="130" t="s">
        <v>260</v>
      </c>
      <c r="F181" s="131" t="s">
        <v>261</v>
      </c>
      <c r="G181" s="132" t="s">
        <v>253</v>
      </c>
      <c r="H181" s="133">
        <v>1</v>
      </c>
      <c r="I181" s="134"/>
      <c r="J181" s="134">
        <f t="shared" si="0"/>
        <v>0</v>
      </c>
      <c r="K181" s="135"/>
      <c r="L181" s="28"/>
      <c r="M181" s="136" t="s">
        <v>1</v>
      </c>
      <c r="N181" s="137" t="s">
        <v>39</v>
      </c>
      <c r="O181" s="138">
        <v>0</v>
      </c>
      <c r="P181" s="138">
        <f t="shared" si="1"/>
        <v>0</v>
      </c>
      <c r="Q181" s="138">
        <v>0</v>
      </c>
      <c r="R181" s="138">
        <f t="shared" si="2"/>
        <v>0</v>
      </c>
      <c r="S181" s="138">
        <v>0.1</v>
      </c>
      <c r="T181" s="139">
        <f t="shared" si="3"/>
        <v>0.1</v>
      </c>
      <c r="AR181" s="140" t="s">
        <v>139</v>
      </c>
      <c r="AT181" s="140" t="s">
        <v>135</v>
      </c>
      <c r="AU181" s="140" t="s">
        <v>84</v>
      </c>
      <c r="AY181" s="16" t="s">
        <v>133</v>
      </c>
      <c r="BE181" s="141">
        <f t="shared" si="4"/>
        <v>0</v>
      </c>
      <c r="BF181" s="141">
        <f t="shared" si="5"/>
        <v>0</v>
      </c>
      <c r="BG181" s="141">
        <f t="shared" si="6"/>
        <v>0</v>
      </c>
      <c r="BH181" s="141">
        <f t="shared" si="7"/>
        <v>0</v>
      </c>
      <c r="BI181" s="141">
        <f t="shared" si="8"/>
        <v>0</v>
      </c>
      <c r="BJ181" s="16" t="s">
        <v>82</v>
      </c>
      <c r="BK181" s="141">
        <f t="shared" si="9"/>
        <v>0</v>
      </c>
      <c r="BL181" s="16" t="s">
        <v>139</v>
      </c>
      <c r="BM181" s="140" t="s">
        <v>262</v>
      </c>
    </row>
    <row r="182" spans="2:65" s="1" customFormat="1" ht="16.5" customHeight="1">
      <c r="B182" s="128"/>
      <c r="C182" s="129" t="s">
        <v>263</v>
      </c>
      <c r="D182" s="129" t="s">
        <v>135</v>
      </c>
      <c r="E182" s="130" t="s">
        <v>264</v>
      </c>
      <c r="F182" s="131" t="s">
        <v>265</v>
      </c>
      <c r="G182" s="132" t="s">
        <v>253</v>
      </c>
      <c r="H182" s="133">
        <v>2</v>
      </c>
      <c r="I182" s="134"/>
      <c r="J182" s="134">
        <f t="shared" si="0"/>
        <v>0</v>
      </c>
      <c r="K182" s="135"/>
      <c r="L182" s="28"/>
      <c r="M182" s="136" t="s">
        <v>1</v>
      </c>
      <c r="N182" s="137" t="s">
        <v>39</v>
      </c>
      <c r="O182" s="138">
        <v>0</v>
      </c>
      <c r="P182" s="138">
        <f t="shared" si="1"/>
        <v>0</v>
      </c>
      <c r="Q182" s="138">
        <v>0</v>
      </c>
      <c r="R182" s="138">
        <f t="shared" si="2"/>
        <v>0</v>
      </c>
      <c r="S182" s="138">
        <v>0.3</v>
      </c>
      <c r="T182" s="139">
        <f t="shared" si="3"/>
        <v>0.6</v>
      </c>
      <c r="AR182" s="140" t="s">
        <v>139</v>
      </c>
      <c r="AT182" s="140" t="s">
        <v>135</v>
      </c>
      <c r="AU182" s="140" t="s">
        <v>84</v>
      </c>
      <c r="AY182" s="16" t="s">
        <v>133</v>
      </c>
      <c r="BE182" s="141">
        <f t="shared" si="4"/>
        <v>0</v>
      </c>
      <c r="BF182" s="141">
        <f t="shared" si="5"/>
        <v>0</v>
      </c>
      <c r="BG182" s="141">
        <f t="shared" si="6"/>
        <v>0</v>
      </c>
      <c r="BH182" s="141">
        <f t="shared" si="7"/>
        <v>0</v>
      </c>
      <c r="BI182" s="141">
        <f t="shared" si="8"/>
        <v>0</v>
      </c>
      <c r="BJ182" s="16" t="s">
        <v>82</v>
      </c>
      <c r="BK182" s="141">
        <f t="shared" si="9"/>
        <v>0</v>
      </c>
      <c r="BL182" s="16" t="s">
        <v>139</v>
      </c>
      <c r="BM182" s="140" t="s">
        <v>266</v>
      </c>
    </row>
    <row r="183" spans="2:65" s="1" customFormat="1" ht="21.75" customHeight="1">
      <c r="B183" s="128"/>
      <c r="C183" s="129" t="s">
        <v>267</v>
      </c>
      <c r="D183" s="129" t="s">
        <v>135</v>
      </c>
      <c r="E183" s="130" t="s">
        <v>268</v>
      </c>
      <c r="F183" s="131" t="s">
        <v>269</v>
      </c>
      <c r="G183" s="132" t="s">
        <v>253</v>
      </c>
      <c r="H183" s="133">
        <v>1</v>
      </c>
      <c r="I183" s="134"/>
      <c r="J183" s="134">
        <f t="shared" si="0"/>
        <v>0</v>
      </c>
      <c r="K183" s="135"/>
      <c r="L183" s="28"/>
      <c r="M183" s="136" t="s">
        <v>1</v>
      </c>
      <c r="N183" s="137" t="s">
        <v>39</v>
      </c>
      <c r="O183" s="138">
        <v>0</v>
      </c>
      <c r="P183" s="138">
        <f t="shared" si="1"/>
        <v>0</v>
      </c>
      <c r="Q183" s="138">
        <v>0</v>
      </c>
      <c r="R183" s="138">
        <f t="shared" si="2"/>
        <v>0</v>
      </c>
      <c r="S183" s="138">
        <v>0.03</v>
      </c>
      <c r="T183" s="139">
        <f t="shared" si="3"/>
        <v>0.03</v>
      </c>
      <c r="AR183" s="140" t="s">
        <v>139</v>
      </c>
      <c r="AT183" s="140" t="s">
        <v>135</v>
      </c>
      <c r="AU183" s="140" t="s">
        <v>84</v>
      </c>
      <c r="AY183" s="16" t="s">
        <v>133</v>
      </c>
      <c r="BE183" s="141">
        <f t="shared" si="4"/>
        <v>0</v>
      </c>
      <c r="BF183" s="141">
        <f t="shared" si="5"/>
        <v>0</v>
      </c>
      <c r="BG183" s="141">
        <f t="shared" si="6"/>
        <v>0</v>
      </c>
      <c r="BH183" s="141">
        <f t="shared" si="7"/>
        <v>0</v>
      </c>
      <c r="BI183" s="141">
        <f t="shared" si="8"/>
        <v>0</v>
      </c>
      <c r="BJ183" s="16" t="s">
        <v>82</v>
      </c>
      <c r="BK183" s="141">
        <f t="shared" si="9"/>
        <v>0</v>
      </c>
      <c r="BL183" s="16" t="s">
        <v>139</v>
      </c>
      <c r="BM183" s="140" t="s">
        <v>270</v>
      </c>
    </row>
    <row r="184" spans="2:65" s="1" customFormat="1" ht="16.5" customHeight="1">
      <c r="B184" s="128"/>
      <c r="C184" s="129" t="s">
        <v>271</v>
      </c>
      <c r="D184" s="129" t="s">
        <v>135</v>
      </c>
      <c r="E184" s="130" t="s">
        <v>272</v>
      </c>
      <c r="F184" s="131" t="s">
        <v>273</v>
      </c>
      <c r="G184" s="132" t="s">
        <v>138</v>
      </c>
      <c r="H184" s="133">
        <v>27.7</v>
      </c>
      <c r="I184" s="134"/>
      <c r="J184" s="134">
        <f t="shared" si="0"/>
        <v>0</v>
      </c>
      <c r="K184" s="135"/>
      <c r="L184" s="28"/>
      <c r="M184" s="136" t="s">
        <v>1</v>
      </c>
      <c r="N184" s="137" t="s">
        <v>39</v>
      </c>
      <c r="O184" s="138">
        <v>0</v>
      </c>
      <c r="P184" s="138">
        <f t="shared" si="1"/>
        <v>0</v>
      </c>
      <c r="Q184" s="138">
        <v>0</v>
      </c>
      <c r="R184" s="138">
        <f t="shared" si="2"/>
        <v>0</v>
      </c>
      <c r="S184" s="138">
        <v>0.03</v>
      </c>
      <c r="T184" s="139">
        <f t="shared" si="3"/>
        <v>0.83099999999999996</v>
      </c>
      <c r="AR184" s="140" t="s">
        <v>139</v>
      </c>
      <c r="AT184" s="140" t="s">
        <v>135</v>
      </c>
      <c r="AU184" s="140" t="s">
        <v>84</v>
      </c>
      <c r="AY184" s="16" t="s">
        <v>133</v>
      </c>
      <c r="BE184" s="141">
        <f t="shared" si="4"/>
        <v>0</v>
      </c>
      <c r="BF184" s="141">
        <f t="shared" si="5"/>
        <v>0</v>
      </c>
      <c r="BG184" s="141">
        <f t="shared" si="6"/>
        <v>0</v>
      </c>
      <c r="BH184" s="141">
        <f t="shared" si="7"/>
        <v>0</v>
      </c>
      <c r="BI184" s="141">
        <f t="shared" si="8"/>
        <v>0</v>
      </c>
      <c r="BJ184" s="16" t="s">
        <v>82</v>
      </c>
      <c r="BK184" s="141">
        <f t="shared" si="9"/>
        <v>0</v>
      </c>
      <c r="BL184" s="16" t="s">
        <v>139</v>
      </c>
      <c r="BM184" s="140" t="s">
        <v>274</v>
      </c>
    </row>
    <row r="185" spans="2:65" s="12" customFormat="1">
      <c r="B185" s="142"/>
      <c r="D185" s="143" t="s">
        <v>141</v>
      </c>
      <c r="E185" s="144" t="s">
        <v>1</v>
      </c>
      <c r="F185" s="145" t="s">
        <v>275</v>
      </c>
      <c r="H185" s="146">
        <v>27.7</v>
      </c>
      <c r="L185" s="142"/>
      <c r="M185" s="147"/>
      <c r="T185" s="148"/>
      <c r="AT185" s="144" t="s">
        <v>141</v>
      </c>
      <c r="AU185" s="144" t="s">
        <v>84</v>
      </c>
      <c r="AV185" s="12" t="s">
        <v>84</v>
      </c>
      <c r="AW185" s="12" t="s">
        <v>30</v>
      </c>
      <c r="AX185" s="12" t="s">
        <v>82</v>
      </c>
      <c r="AY185" s="144" t="s">
        <v>133</v>
      </c>
    </row>
    <row r="186" spans="2:65" s="11" customFormat="1" ht="22.75" customHeight="1">
      <c r="B186" s="117"/>
      <c r="D186" s="118" t="s">
        <v>73</v>
      </c>
      <c r="E186" s="126" t="s">
        <v>276</v>
      </c>
      <c r="F186" s="126" t="s">
        <v>277</v>
      </c>
      <c r="J186" s="127">
        <f>BK186</f>
        <v>0</v>
      </c>
      <c r="L186" s="117"/>
      <c r="M186" s="121"/>
      <c r="P186" s="122">
        <f>SUM(P187:P199)</f>
        <v>158.14732800000002</v>
      </c>
      <c r="R186" s="122">
        <f>SUM(R187:R199)</f>
        <v>0</v>
      </c>
      <c r="T186" s="123">
        <f>SUM(T187:T199)</f>
        <v>0</v>
      </c>
      <c r="AR186" s="118" t="s">
        <v>82</v>
      </c>
      <c r="AT186" s="124" t="s">
        <v>73</v>
      </c>
      <c r="AU186" s="124" t="s">
        <v>82</v>
      </c>
      <c r="AY186" s="118" t="s">
        <v>133</v>
      </c>
      <c r="BK186" s="125">
        <f>SUM(BK187:BK199)</f>
        <v>0</v>
      </c>
    </row>
    <row r="187" spans="2:65" s="1" customFormat="1" ht="37.75" customHeight="1">
      <c r="B187" s="128"/>
      <c r="C187" s="129" t="s">
        <v>278</v>
      </c>
      <c r="D187" s="129" t="s">
        <v>135</v>
      </c>
      <c r="E187" s="130" t="s">
        <v>279</v>
      </c>
      <c r="F187" s="131" t="s">
        <v>280</v>
      </c>
      <c r="G187" s="132" t="s">
        <v>212</v>
      </c>
      <c r="H187" s="133">
        <v>1.52</v>
      </c>
      <c r="I187" s="134"/>
      <c r="J187" s="134">
        <f>ROUND(I187*H187,2)</f>
        <v>0</v>
      </c>
      <c r="K187" s="135"/>
      <c r="L187" s="28"/>
      <c r="M187" s="136" t="s">
        <v>1</v>
      </c>
      <c r="N187" s="137" t="s">
        <v>39</v>
      </c>
      <c r="O187" s="138">
        <v>0</v>
      </c>
      <c r="P187" s="138">
        <f>O187*H187</f>
        <v>0</v>
      </c>
      <c r="Q187" s="138">
        <v>0</v>
      </c>
      <c r="R187" s="138">
        <f>Q187*H187</f>
        <v>0</v>
      </c>
      <c r="S187" s="138">
        <v>0</v>
      </c>
      <c r="T187" s="139">
        <f>S187*H187</f>
        <v>0</v>
      </c>
      <c r="AR187" s="140" t="s">
        <v>139</v>
      </c>
      <c r="AT187" s="140" t="s">
        <v>135</v>
      </c>
      <c r="AU187" s="140" t="s">
        <v>84</v>
      </c>
      <c r="AY187" s="16" t="s">
        <v>133</v>
      </c>
      <c r="BE187" s="141">
        <f>IF(N187="základní",J187,0)</f>
        <v>0</v>
      </c>
      <c r="BF187" s="141">
        <f>IF(N187="snížená",J187,0)</f>
        <v>0</v>
      </c>
      <c r="BG187" s="141">
        <f>IF(N187="zákl. přenesená",J187,0)</f>
        <v>0</v>
      </c>
      <c r="BH187" s="141">
        <f>IF(N187="sníž. přenesená",J187,0)</f>
        <v>0</v>
      </c>
      <c r="BI187" s="141">
        <f>IF(N187="nulová",J187,0)</f>
        <v>0</v>
      </c>
      <c r="BJ187" s="16" t="s">
        <v>82</v>
      </c>
      <c r="BK187" s="141">
        <f>ROUND(I187*H187,2)</f>
        <v>0</v>
      </c>
      <c r="BL187" s="16" t="s">
        <v>139</v>
      </c>
      <c r="BM187" s="140" t="s">
        <v>281</v>
      </c>
    </row>
    <row r="188" spans="2:65" s="12" customFormat="1">
      <c r="B188" s="142"/>
      <c r="D188" s="143" t="s">
        <v>141</v>
      </c>
      <c r="E188" s="144" t="s">
        <v>1</v>
      </c>
      <c r="F188" s="145" t="s">
        <v>282</v>
      </c>
      <c r="H188" s="146">
        <v>1.52</v>
      </c>
      <c r="L188" s="142"/>
      <c r="M188" s="147"/>
      <c r="T188" s="148"/>
      <c r="AT188" s="144" t="s">
        <v>141</v>
      </c>
      <c r="AU188" s="144" t="s">
        <v>84</v>
      </c>
      <c r="AV188" s="12" t="s">
        <v>84</v>
      </c>
      <c r="AW188" s="12" t="s">
        <v>30</v>
      </c>
      <c r="AX188" s="12" t="s">
        <v>82</v>
      </c>
      <c r="AY188" s="144" t="s">
        <v>133</v>
      </c>
    </row>
    <row r="189" spans="2:65" s="1" customFormat="1" ht="33" customHeight="1">
      <c r="B189" s="128"/>
      <c r="C189" s="129" t="s">
        <v>283</v>
      </c>
      <c r="D189" s="129" t="s">
        <v>135</v>
      </c>
      <c r="E189" s="130" t="s">
        <v>284</v>
      </c>
      <c r="F189" s="131" t="s">
        <v>285</v>
      </c>
      <c r="G189" s="132" t="s">
        <v>212</v>
      </c>
      <c r="H189" s="133">
        <v>282</v>
      </c>
      <c r="I189" s="134"/>
      <c r="J189" s="134">
        <f>ROUND(I189*H189,2)</f>
        <v>0</v>
      </c>
      <c r="K189" s="135"/>
      <c r="L189" s="28"/>
      <c r="M189" s="136" t="s">
        <v>1</v>
      </c>
      <c r="N189" s="137" t="s">
        <v>39</v>
      </c>
      <c r="O189" s="138">
        <v>0</v>
      </c>
      <c r="P189" s="138">
        <f>O189*H189</f>
        <v>0</v>
      </c>
      <c r="Q189" s="138">
        <v>0</v>
      </c>
      <c r="R189" s="138">
        <f>Q189*H189</f>
        <v>0</v>
      </c>
      <c r="S189" s="138">
        <v>0</v>
      </c>
      <c r="T189" s="139">
        <f>S189*H189</f>
        <v>0</v>
      </c>
      <c r="AR189" s="140" t="s">
        <v>139</v>
      </c>
      <c r="AT189" s="140" t="s">
        <v>135</v>
      </c>
      <c r="AU189" s="140" t="s">
        <v>84</v>
      </c>
      <c r="AY189" s="16" t="s">
        <v>133</v>
      </c>
      <c r="BE189" s="141">
        <f>IF(N189="základní",J189,0)</f>
        <v>0</v>
      </c>
      <c r="BF189" s="141">
        <f>IF(N189="snížená",J189,0)</f>
        <v>0</v>
      </c>
      <c r="BG189" s="141">
        <f>IF(N189="zákl. přenesená",J189,0)</f>
        <v>0</v>
      </c>
      <c r="BH189" s="141">
        <f>IF(N189="sníž. přenesená",J189,0)</f>
        <v>0</v>
      </c>
      <c r="BI189" s="141">
        <f>IF(N189="nulová",J189,0)</f>
        <v>0</v>
      </c>
      <c r="BJ189" s="16" t="s">
        <v>82</v>
      </c>
      <c r="BK189" s="141">
        <f>ROUND(I189*H189,2)</f>
        <v>0</v>
      </c>
      <c r="BL189" s="16" t="s">
        <v>139</v>
      </c>
      <c r="BM189" s="140" t="s">
        <v>286</v>
      </c>
    </row>
    <row r="190" spans="2:65" s="12" customFormat="1">
      <c r="B190" s="142"/>
      <c r="D190" s="143" t="s">
        <v>141</v>
      </c>
      <c r="E190" s="144" t="s">
        <v>1</v>
      </c>
      <c r="F190" s="145" t="s">
        <v>287</v>
      </c>
      <c r="H190" s="146">
        <v>282</v>
      </c>
      <c r="L190" s="142"/>
      <c r="M190" s="147"/>
      <c r="T190" s="148"/>
      <c r="AT190" s="144" t="s">
        <v>141</v>
      </c>
      <c r="AU190" s="144" t="s">
        <v>84</v>
      </c>
      <c r="AV190" s="12" t="s">
        <v>84</v>
      </c>
      <c r="AW190" s="12" t="s">
        <v>30</v>
      </c>
      <c r="AX190" s="12" t="s">
        <v>82</v>
      </c>
      <c r="AY190" s="144" t="s">
        <v>133</v>
      </c>
    </row>
    <row r="191" spans="2:65" s="1" customFormat="1" ht="24.15" customHeight="1">
      <c r="B191" s="128"/>
      <c r="C191" s="129" t="s">
        <v>288</v>
      </c>
      <c r="D191" s="129" t="s">
        <v>135</v>
      </c>
      <c r="E191" s="130" t="s">
        <v>289</v>
      </c>
      <c r="F191" s="131" t="s">
        <v>290</v>
      </c>
      <c r="G191" s="132" t="s">
        <v>212</v>
      </c>
      <c r="H191" s="133">
        <v>1.4550000000000001</v>
      </c>
      <c r="I191" s="134"/>
      <c r="J191" s="134">
        <f>ROUND(I191*H191,2)</f>
        <v>0</v>
      </c>
      <c r="K191" s="135"/>
      <c r="L191" s="28"/>
      <c r="M191" s="136" t="s">
        <v>1</v>
      </c>
      <c r="N191" s="137" t="s">
        <v>39</v>
      </c>
      <c r="O191" s="138">
        <v>0</v>
      </c>
      <c r="P191" s="138">
        <f>O191*H191</f>
        <v>0</v>
      </c>
      <c r="Q191" s="138">
        <v>0</v>
      </c>
      <c r="R191" s="138">
        <f>Q191*H191</f>
        <v>0</v>
      </c>
      <c r="S191" s="138">
        <v>0</v>
      </c>
      <c r="T191" s="139">
        <f>S191*H191</f>
        <v>0</v>
      </c>
      <c r="AR191" s="140" t="s">
        <v>139</v>
      </c>
      <c r="AT191" s="140" t="s">
        <v>135</v>
      </c>
      <c r="AU191" s="140" t="s">
        <v>84</v>
      </c>
      <c r="AY191" s="16" t="s">
        <v>133</v>
      </c>
      <c r="BE191" s="141">
        <f>IF(N191="základní",J191,0)</f>
        <v>0</v>
      </c>
      <c r="BF191" s="141">
        <f>IF(N191="snížená",J191,0)</f>
        <v>0</v>
      </c>
      <c r="BG191" s="141">
        <f>IF(N191="zákl. přenesená",J191,0)</f>
        <v>0</v>
      </c>
      <c r="BH191" s="141">
        <f>IF(N191="sníž. přenesená",J191,0)</f>
        <v>0</v>
      </c>
      <c r="BI191" s="141">
        <f>IF(N191="nulová",J191,0)</f>
        <v>0</v>
      </c>
      <c r="BJ191" s="16" t="s">
        <v>82</v>
      </c>
      <c r="BK191" s="141">
        <f>ROUND(I191*H191,2)</f>
        <v>0</v>
      </c>
      <c r="BL191" s="16" t="s">
        <v>139</v>
      </c>
      <c r="BM191" s="140" t="s">
        <v>291</v>
      </c>
    </row>
    <row r="192" spans="2:65" s="12" customFormat="1">
      <c r="B192" s="142"/>
      <c r="D192" s="143" t="s">
        <v>141</v>
      </c>
      <c r="E192" s="144" t="s">
        <v>1</v>
      </c>
      <c r="F192" s="145" t="s">
        <v>292</v>
      </c>
      <c r="H192" s="146">
        <v>1.4550000000000001</v>
      </c>
      <c r="L192" s="142"/>
      <c r="M192" s="147"/>
      <c r="T192" s="148"/>
      <c r="AT192" s="144" t="s">
        <v>141</v>
      </c>
      <c r="AU192" s="144" t="s">
        <v>84</v>
      </c>
      <c r="AV192" s="12" t="s">
        <v>84</v>
      </c>
      <c r="AW192" s="12" t="s">
        <v>30</v>
      </c>
      <c r="AX192" s="12" t="s">
        <v>82</v>
      </c>
      <c r="AY192" s="144" t="s">
        <v>133</v>
      </c>
    </row>
    <row r="193" spans="2:65" s="1" customFormat="1" ht="16.5" customHeight="1">
      <c r="B193" s="128"/>
      <c r="C193" s="129" t="s">
        <v>293</v>
      </c>
      <c r="D193" s="129" t="s">
        <v>135</v>
      </c>
      <c r="E193" s="130" t="s">
        <v>294</v>
      </c>
      <c r="F193" s="131" t="s">
        <v>295</v>
      </c>
      <c r="G193" s="132" t="s">
        <v>212</v>
      </c>
      <c r="H193" s="133">
        <v>2325.6959999999999</v>
      </c>
      <c r="I193" s="134"/>
      <c r="J193" s="134">
        <f>ROUND(I193*H193,2)</f>
        <v>0</v>
      </c>
      <c r="K193" s="135"/>
      <c r="L193" s="28"/>
      <c r="M193" s="136" t="s">
        <v>1</v>
      </c>
      <c r="N193" s="137" t="s">
        <v>39</v>
      </c>
      <c r="O193" s="138">
        <v>0.03</v>
      </c>
      <c r="P193" s="138">
        <f>O193*H193</f>
        <v>69.770879999999991</v>
      </c>
      <c r="Q193" s="138">
        <v>0</v>
      </c>
      <c r="R193" s="138">
        <f>Q193*H193</f>
        <v>0</v>
      </c>
      <c r="S193" s="138">
        <v>0</v>
      </c>
      <c r="T193" s="139">
        <f>S193*H193</f>
        <v>0</v>
      </c>
      <c r="AR193" s="140" t="s">
        <v>139</v>
      </c>
      <c r="AT193" s="140" t="s">
        <v>135</v>
      </c>
      <c r="AU193" s="140" t="s">
        <v>84</v>
      </c>
      <c r="AY193" s="16" t="s">
        <v>133</v>
      </c>
      <c r="BE193" s="141">
        <f>IF(N193="základní",J193,0)</f>
        <v>0</v>
      </c>
      <c r="BF193" s="141">
        <f>IF(N193="snížená",J193,0)</f>
        <v>0</v>
      </c>
      <c r="BG193" s="141">
        <f>IF(N193="zákl. přenesená",J193,0)</f>
        <v>0</v>
      </c>
      <c r="BH193" s="141">
        <f>IF(N193="sníž. přenesená",J193,0)</f>
        <v>0</v>
      </c>
      <c r="BI193" s="141">
        <f>IF(N193="nulová",J193,0)</f>
        <v>0</v>
      </c>
      <c r="BJ193" s="16" t="s">
        <v>82</v>
      </c>
      <c r="BK193" s="141">
        <f>ROUND(I193*H193,2)</f>
        <v>0</v>
      </c>
      <c r="BL193" s="16" t="s">
        <v>139</v>
      </c>
      <c r="BM193" s="140" t="s">
        <v>296</v>
      </c>
    </row>
    <row r="194" spans="2:65" s="1" customFormat="1" ht="16.5" customHeight="1">
      <c r="B194" s="128"/>
      <c r="C194" s="129" t="s">
        <v>297</v>
      </c>
      <c r="D194" s="129" t="s">
        <v>135</v>
      </c>
      <c r="E194" s="130" t="s">
        <v>298</v>
      </c>
      <c r="F194" s="131" t="s">
        <v>299</v>
      </c>
      <c r="G194" s="132" t="s">
        <v>212</v>
      </c>
      <c r="H194" s="133">
        <v>44188.224000000002</v>
      </c>
      <c r="I194" s="134"/>
      <c r="J194" s="134">
        <f>ROUND(I194*H194,2)</f>
        <v>0</v>
      </c>
      <c r="K194" s="135"/>
      <c r="L194" s="28"/>
      <c r="M194" s="136" t="s">
        <v>1</v>
      </c>
      <c r="N194" s="137" t="s">
        <v>39</v>
      </c>
      <c r="O194" s="138">
        <v>2E-3</v>
      </c>
      <c r="P194" s="138">
        <f>O194*H194</f>
        <v>88.376448000000011</v>
      </c>
      <c r="Q194" s="138">
        <v>0</v>
      </c>
      <c r="R194" s="138">
        <f>Q194*H194</f>
        <v>0</v>
      </c>
      <c r="S194" s="138">
        <v>0</v>
      </c>
      <c r="T194" s="139">
        <f>S194*H194</f>
        <v>0</v>
      </c>
      <c r="AR194" s="140" t="s">
        <v>139</v>
      </c>
      <c r="AT194" s="140" t="s">
        <v>135</v>
      </c>
      <c r="AU194" s="140" t="s">
        <v>84</v>
      </c>
      <c r="AY194" s="16" t="s">
        <v>133</v>
      </c>
      <c r="BE194" s="141">
        <f>IF(N194="základní",J194,0)</f>
        <v>0</v>
      </c>
      <c r="BF194" s="141">
        <f>IF(N194="snížená",J194,0)</f>
        <v>0</v>
      </c>
      <c r="BG194" s="141">
        <f>IF(N194="zákl. přenesená",J194,0)</f>
        <v>0</v>
      </c>
      <c r="BH194" s="141">
        <f>IF(N194="sníž. přenesená",J194,0)</f>
        <v>0</v>
      </c>
      <c r="BI194" s="141">
        <f>IF(N194="nulová",J194,0)</f>
        <v>0</v>
      </c>
      <c r="BJ194" s="16" t="s">
        <v>82</v>
      </c>
      <c r="BK194" s="141">
        <f>ROUND(I194*H194,2)</f>
        <v>0</v>
      </c>
      <c r="BL194" s="16" t="s">
        <v>139</v>
      </c>
      <c r="BM194" s="140" t="s">
        <v>300</v>
      </c>
    </row>
    <row r="195" spans="2:65" s="12" customFormat="1">
      <c r="B195" s="142"/>
      <c r="D195" s="143" t="s">
        <v>141</v>
      </c>
      <c r="E195" s="144" t="s">
        <v>1</v>
      </c>
      <c r="F195" s="145" t="s">
        <v>301</v>
      </c>
      <c r="H195" s="146">
        <v>44188.224000000002</v>
      </c>
      <c r="L195" s="142"/>
      <c r="M195" s="147"/>
      <c r="T195" s="148"/>
      <c r="AT195" s="144" t="s">
        <v>141</v>
      </c>
      <c r="AU195" s="144" t="s">
        <v>84</v>
      </c>
      <c r="AV195" s="12" t="s">
        <v>84</v>
      </c>
      <c r="AW195" s="12" t="s">
        <v>30</v>
      </c>
      <c r="AX195" s="12" t="s">
        <v>82</v>
      </c>
      <c r="AY195" s="144" t="s">
        <v>133</v>
      </c>
    </row>
    <row r="196" spans="2:65" s="1" customFormat="1" ht="37.75" customHeight="1">
      <c r="B196" s="128"/>
      <c r="C196" s="129" t="s">
        <v>302</v>
      </c>
      <c r="D196" s="129" t="s">
        <v>135</v>
      </c>
      <c r="E196" s="130" t="s">
        <v>303</v>
      </c>
      <c r="F196" s="131" t="s">
        <v>304</v>
      </c>
      <c r="G196" s="132" t="s">
        <v>212</v>
      </c>
      <c r="H196" s="133">
        <v>323.613</v>
      </c>
      <c r="I196" s="134"/>
      <c r="J196" s="134">
        <f>ROUND(I196*H196,2)</f>
        <v>0</v>
      </c>
      <c r="K196" s="135"/>
      <c r="L196" s="28"/>
      <c r="M196" s="136" t="s">
        <v>1</v>
      </c>
      <c r="N196" s="137" t="s">
        <v>39</v>
      </c>
      <c r="O196" s="138">
        <v>0</v>
      </c>
      <c r="P196" s="138">
        <f>O196*H196</f>
        <v>0</v>
      </c>
      <c r="Q196" s="138">
        <v>0</v>
      </c>
      <c r="R196" s="138">
        <f>Q196*H196</f>
        <v>0</v>
      </c>
      <c r="S196" s="138">
        <v>0</v>
      </c>
      <c r="T196" s="139">
        <f>S196*H196</f>
        <v>0</v>
      </c>
      <c r="AR196" s="140" t="s">
        <v>139</v>
      </c>
      <c r="AT196" s="140" t="s">
        <v>135</v>
      </c>
      <c r="AU196" s="140" t="s">
        <v>84</v>
      </c>
      <c r="AY196" s="16" t="s">
        <v>133</v>
      </c>
      <c r="BE196" s="141">
        <f>IF(N196="základní",J196,0)</f>
        <v>0</v>
      </c>
      <c r="BF196" s="141">
        <f>IF(N196="snížená",J196,0)</f>
        <v>0</v>
      </c>
      <c r="BG196" s="141">
        <f>IF(N196="zákl. přenesená",J196,0)</f>
        <v>0</v>
      </c>
      <c r="BH196" s="141">
        <f>IF(N196="sníž. přenesená",J196,0)</f>
        <v>0</v>
      </c>
      <c r="BI196" s="141">
        <f>IF(N196="nulová",J196,0)</f>
        <v>0</v>
      </c>
      <c r="BJ196" s="16" t="s">
        <v>82</v>
      </c>
      <c r="BK196" s="141">
        <f>ROUND(I196*H196,2)</f>
        <v>0</v>
      </c>
      <c r="BL196" s="16" t="s">
        <v>139</v>
      </c>
      <c r="BM196" s="140" t="s">
        <v>305</v>
      </c>
    </row>
    <row r="197" spans="2:65" s="12" customFormat="1">
      <c r="B197" s="142"/>
      <c r="D197" s="143" t="s">
        <v>141</v>
      </c>
      <c r="E197" s="144" t="s">
        <v>1</v>
      </c>
      <c r="F197" s="145" t="s">
        <v>306</v>
      </c>
      <c r="H197" s="146">
        <v>323.613</v>
      </c>
      <c r="L197" s="142"/>
      <c r="M197" s="147"/>
      <c r="T197" s="148"/>
      <c r="AT197" s="144" t="s">
        <v>141</v>
      </c>
      <c r="AU197" s="144" t="s">
        <v>84</v>
      </c>
      <c r="AV197" s="12" t="s">
        <v>84</v>
      </c>
      <c r="AW197" s="12" t="s">
        <v>30</v>
      </c>
      <c r="AX197" s="12" t="s">
        <v>82</v>
      </c>
      <c r="AY197" s="144" t="s">
        <v>133</v>
      </c>
    </row>
    <row r="198" spans="2:65" s="1" customFormat="1" ht="44.25" customHeight="1">
      <c r="B198" s="128"/>
      <c r="C198" s="129" t="s">
        <v>307</v>
      </c>
      <c r="D198" s="129" t="s">
        <v>135</v>
      </c>
      <c r="E198" s="130" t="s">
        <v>308</v>
      </c>
      <c r="F198" s="131" t="s">
        <v>309</v>
      </c>
      <c r="G198" s="132" t="s">
        <v>212</v>
      </c>
      <c r="H198" s="133">
        <v>1717.107</v>
      </c>
      <c r="I198" s="134"/>
      <c r="J198" s="134">
        <f>ROUND(I198*H198,2)</f>
        <v>0</v>
      </c>
      <c r="K198" s="135"/>
      <c r="L198" s="28"/>
      <c r="M198" s="136" t="s">
        <v>1</v>
      </c>
      <c r="N198" s="137" t="s">
        <v>39</v>
      </c>
      <c r="O198" s="138">
        <v>0</v>
      </c>
      <c r="P198" s="138">
        <f>O198*H198</f>
        <v>0</v>
      </c>
      <c r="Q198" s="138">
        <v>0</v>
      </c>
      <c r="R198" s="138">
        <f>Q198*H198</f>
        <v>0</v>
      </c>
      <c r="S198" s="138">
        <v>0</v>
      </c>
      <c r="T198" s="139">
        <f>S198*H198</f>
        <v>0</v>
      </c>
      <c r="AR198" s="140" t="s">
        <v>139</v>
      </c>
      <c r="AT198" s="140" t="s">
        <v>135</v>
      </c>
      <c r="AU198" s="140" t="s">
        <v>84</v>
      </c>
      <c r="AY198" s="16" t="s">
        <v>133</v>
      </c>
      <c r="BE198" s="141">
        <f>IF(N198="základní",J198,0)</f>
        <v>0</v>
      </c>
      <c r="BF198" s="141">
        <f>IF(N198="snížená",J198,0)</f>
        <v>0</v>
      </c>
      <c r="BG198" s="141">
        <f>IF(N198="zákl. přenesená",J198,0)</f>
        <v>0</v>
      </c>
      <c r="BH198" s="141">
        <f>IF(N198="sníž. přenesená",J198,0)</f>
        <v>0</v>
      </c>
      <c r="BI198" s="141">
        <f>IF(N198="nulová",J198,0)</f>
        <v>0</v>
      </c>
      <c r="BJ198" s="16" t="s">
        <v>82</v>
      </c>
      <c r="BK198" s="141">
        <f>ROUND(I198*H198,2)</f>
        <v>0</v>
      </c>
      <c r="BL198" s="16" t="s">
        <v>139</v>
      </c>
      <c r="BM198" s="140" t="s">
        <v>310</v>
      </c>
    </row>
    <row r="199" spans="2:65" s="12" customFormat="1">
      <c r="B199" s="142"/>
      <c r="D199" s="143" t="s">
        <v>141</v>
      </c>
      <c r="E199" s="144" t="s">
        <v>1</v>
      </c>
      <c r="F199" s="145" t="s">
        <v>311</v>
      </c>
      <c r="H199" s="146">
        <v>1717.107</v>
      </c>
      <c r="L199" s="142"/>
      <c r="M199" s="147"/>
      <c r="T199" s="148"/>
      <c r="AT199" s="144" t="s">
        <v>141</v>
      </c>
      <c r="AU199" s="144" t="s">
        <v>84</v>
      </c>
      <c r="AV199" s="12" t="s">
        <v>84</v>
      </c>
      <c r="AW199" s="12" t="s">
        <v>30</v>
      </c>
      <c r="AX199" s="12" t="s">
        <v>82</v>
      </c>
      <c r="AY199" s="144" t="s">
        <v>133</v>
      </c>
    </row>
    <row r="200" spans="2:65" s="11" customFormat="1" ht="25.9" customHeight="1">
      <c r="B200" s="117"/>
      <c r="D200" s="118" t="s">
        <v>73</v>
      </c>
      <c r="E200" s="119" t="s">
        <v>312</v>
      </c>
      <c r="F200" s="119" t="s">
        <v>313</v>
      </c>
      <c r="J200" s="120">
        <f>BK200</f>
        <v>0</v>
      </c>
      <c r="L200" s="117"/>
      <c r="M200" s="121"/>
      <c r="P200" s="122">
        <f>P201+P203+P205+P207</f>
        <v>0</v>
      </c>
      <c r="R200" s="122">
        <f>R201+R203+R205+R207</f>
        <v>0</v>
      </c>
      <c r="T200" s="123">
        <f>T201+T203+T205+T207</f>
        <v>0</v>
      </c>
      <c r="AR200" s="118" t="s">
        <v>158</v>
      </c>
      <c r="AT200" s="124" t="s">
        <v>73</v>
      </c>
      <c r="AU200" s="124" t="s">
        <v>74</v>
      </c>
      <c r="AY200" s="118" t="s">
        <v>133</v>
      </c>
      <c r="BK200" s="125">
        <f>BK201+BK203+BK205+BK207</f>
        <v>0</v>
      </c>
    </row>
    <row r="201" spans="2:65" s="11" customFormat="1" ht="22.75" customHeight="1">
      <c r="B201" s="117"/>
      <c r="D201" s="118" t="s">
        <v>73</v>
      </c>
      <c r="E201" s="126" t="s">
        <v>314</v>
      </c>
      <c r="F201" s="126" t="s">
        <v>315</v>
      </c>
      <c r="J201" s="127">
        <f>BK201</f>
        <v>0</v>
      </c>
      <c r="L201" s="117"/>
      <c r="M201" s="121"/>
      <c r="P201" s="122">
        <f>P202</f>
        <v>0</v>
      </c>
      <c r="R201" s="122">
        <f>R202</f>
        <v>0</v>
      </c>
      <c r="T201" s="123">
        <f>T202</f>
        <v>0</v>
      </c>
      <c r="AR201" s="118" t="s">
        <v>158</v>
      </c>
      <c r="AT201" s="124" t="s">
        <v>73</v>
      </c>
      <c r="AU201" s="124" t="s">
        <v>82</v>
      </c>
      <c r="AY201" s="118" t="s">
        <v>133</v>
      </c>
      <c r="BK201" s="125">
        <f>BK202</f>
        <v>0</v>
      </c>
    </row>
    <row r="202" spans="2:65" s="1" customFormat="1" ht="21.75" customHeight="1">
      <c r="B202" s="128"/>
      <c r="C202" s="129" t="s">
        <v>316</v>
      </c>
      <c r="D202" s="129" t="s">
        <v>135</v>
      </c>
      <c r="E202" s="130" t="s">
        <v>317</v>
      </c>
      <c r="F202" s="131" t="s">
        <v>318</v>
      </c>
      <c r="G202" s="132" t="s">
        <v>319</v>
      </c>
      <c r="H202" s="133">
        <v>16</v>
      </c>
      <c r="I202" s="134"/>
      <c r="J202" s="134">
        <f>ROUND(I202*H202,2)</f>
        <v>0</v>
      </c>
      <c r="K202" s="135"/>
      <c r="L202" s="28"/>
      <c r="M202" s="136" t="s">
        <v>1</v>
      </c>
      <c r="N202" s="137" t="s">
        <v>39</v>
      </c>
      <c r="O202" s="138">
        <v>0</v>
      </c>
      <c r="P202" s="138">
        <f>O202*H202</f>
        <v>0</v>
      </c>
      <c r="Q202" s="138">
        <v>0</v>
      </c>
      <c r="R202" s="138">
        <f>Q202*H202</f>
        <v>0</v>
      </c>
      <c r="S202" s="138">
        <v>0</v>
      </c>
      <c r="T202" s="139">
        <f>S202*H202</f>
        <v>0</v>
      </c>
      <c r="AR202" s="140" t="s">
        <v>320</v>
      </c>
      <c r="AT202" s="140" t="s">
        <v>135</v>
      </c>
      <c r="AU202" s="140" t="s">
        <v>84</v>
      </c>
      <c r="AY202" s="16" t="s">
        <v>133</v>
      </c>
      <c r="BE202" s="141">
        <f>IF(N202="základní",J202,0)</f>
        <v>0</v>
      </c>
      <c r="BF202" s="141">
        <f>IF(N202="snížená",J202,0)</f>
        <v>0</v>
      </c>
      <c r="BG202" s="141">
        <f>IF(N202="zákl. přenesená",J202,0)</f>
        <v>0</v>
      </c>
      <c r="BH202" s="141">
        <f>IF(N202="sníž. přenesená",J202,0)</f>
        <v>0</v>
      </c>
      <c r="BI202" s="141">
        <f>IF(N202="nulová",J202,0)</f>
        <v>0</v>
      </c>
      <c r="BJ202" s="16" t="s">
        <v>82</v>
      </c>
      <c r="BK202" s="141">
        <f>ROUND(I202*H202,2)</f>
        <v>0</v>
      </c>
      <c r="BL202" s="16" t="s">
        <v>320</v>
      </c>
      <c r="BM202" s="140" t="s">
        <v>321</v>
      </c>
    </row>
    <row r="203" spans="2:65" s="11" customFormat="1" ht="22.75" customHeight="1">
      <c r="B203" s="117"/>
      <c r="D203" s="118" t="s">
        <v>73</v>
      </c>
      <c r="E203" s="126" t="s">
        <v>322</v>
      </c>
      <c r="F203" s="126" t="s">
        <v>323</v>
      </c>
      <c r="J203" s="127">
        <f>BK203</f>
        <v>0</v>
      </c>
      <c r="L203" s="117"/>
      <c r="M203" s="121"/>
      <c r="P203" s="122">
        <f>P204</f>
        <v>0</v>
      </c>
      <c r="R203" s="122">
        <f>R204</f>
        <v>0</v>
      </c>
      <c r="T203" s="123">
        <f>T204</f>
        <v>0</v>
      </c>
      <c r="AR203" s="118" t="s">
        <v>158</v>
      </c>
      <c r="AT203" s="124" t="s">
        <v>73</v>
      </c>
      <c r="AU203" s="124" t="s">
        <v>82</v>
      </c>
      <c r="AY203" s="118" t="s">
        <v>133</v>
      </c>
      <c r="BK203" s="125">
        <f>BK204</f>
        <v>0</v>
      </c>
    </row>
    <row r="204" spans="2:65" s="1" customFormat="1" ht="16.5" customHeight="1">
      <c r="B204" s="128"/>
      <c r="C204" s="129" t="s">
        <v>324</v>
      </c>
      <c r="D204" s="129" t="s">
        <v>135</v>
      </c>
      <c r="E204" s="130" t="s">
        <v>325</v>
      </c>
      <c r="F204" s="131" t="s">
        <v>323</v>
      </c>
      <c r="G204" s="132" t="s">
        <v>326</v>
      </c>
      <c r="H204" s="133"/>
      <c r="I204" s="134"/>
      <c r="J204" s="134">
        <f>ROUND(I204*H204,2)</f>
        <v>0</v>
      </c>
      <c r="K204" s="135"/>
      <c r="L204" s="28"/>
      <c r="M204" s="136" t="s">
        <v>1</v>
      </c>
      <c r="N204" s="137" t="s">
        <v>39</v>
      </c>
      <c r="O204" s="138">
        <v>0</v>
      </c>
      <c r="P204" s="138">
        <f>O204*H204</f>
        <v>0</v>
      </c>
      <c r="Q204" s="138">
        <v>0</v>
      </c>
      <c r="R204" s="138">
        <f>Q204*H204</f>
        <v>0</v>
      </c>
      <c r="S204" s="138">
        <v>0</v>
      </c>
      <c r="T204" s="139">
        <f>S204*H204</f>
        <v>0</v>
      </c>
      <c r="AR204" s="140" t="s">
        <v>320</v>
      </c>
      <c r="AT204" s="140" t="s">
        <v>135</v>
      </c>
      <c r="AU204" s="140" t="s">
        <v>84</v>
      </c>
      <c r="AY204" s="16" t="s">
        <v>133</v>
      </c>
      <c r="BE204" s="141">
        <f>IF(N204="základní",J204,0)</f>
        <v>0</v>
      </c>
      <c r="BF204" s="141">
        <f>IF(N204="snížená",J204,0)</f>
        <v>0</v>
      </c>
      <c r="BG204" s="141">
        <f>IF(N204="zákl. přenesená",J204,0)</f>
        <v>0</v>
      </c>
      <c r="BH204" s="141">
        <f>IF(N204="sníž. přenesená",J204,0)</f>
        <v>0</v>
      </c>
      <c r="BI204" s="141">
        <f>IF(N204="nulová",J204,0)</f>
        <v>0</v>
      </c>
      <c r="BJ204" s="16" t="s">
        <v>82</v>
      </c>
      <c r="BK204" s="141">
        <f>ROUND(I204*H204,2)</f>
        <v>0</v>
      </c>
      <c r="BL204" s="16" t="s">
        <v>320</v>
      </c>
      <c r="BM204" s="140" t="s">
        <v>327</v>
      </c>
    </row>
    <row r="205" spans="2:65" s="11" customFormat="1" ht="22.75" customHeight="1">
      <c r="B205" s="117"/>
      <c r="D205" s="118" t="s">
        <v>73</v>
      </c>
      <c r="E205" s="126" t="s">
        <v>328</v>
      </c>
      <c r="F205" s="126" t="s">
        <v>329</v>
      </c>
      <c r="J205" s="127">
        <f>BK205</f>
        <v>0</v>
      </c>
      <c r="L205" s="117"/>
      <c r="M205" s="121"/>
      <c r="P205" s="122">
        <f>P206</f>
        <v>0</v>
      </c>
      <c r="R205" s="122">
        <f>R206</f>
        <v>0</v>
      </c>
      <c r="T205" s="123">
        <f>T206</f>
        <v>0</v>
      </c>
      <c r="AR205" s="118" t="s">
        <v>158</v>
      </c>
      <c r="AT205" s="124" t="s">
        <v>73</v>
      </c>
      <c r="AU205" s="124" t="s">
        <v>82</v>
      </c>
      <c r="AY205" s="118" t="s">
        <v>133</v>
      </c>
      <c r="BK205" s="125">
        <f>BK206</f>
        <v>0</v>
      </c>
    </row>
    <row r="206" spans="2:65" s="1" customFormat="1" ht="16.5" customHeight="1">
      <c r="B206" s="128"/>
      <c r="C206" s="129" t="s">
        <v>330</v>
      </c>
      <c r="D206" s="129" t="s">
        <v>135</v>
      </c>
      <c r="E206" s="130" t="s">
        <v>331</v>
      </c>
      <c r="F206" s="131" t="s">
        <v>329</v>
      </c>
      <c r="G206" s="132" t="s">
        <v>326</v>
      </c>
      <c r="H206" s="133"/>
      <c r="I206" s="134"/>
      <c r="J206" s="134">
        <f>ROUND(I206*H206,2)</f>
        <v>0</v>
      </c>
      <c r="K206" s="135"/>
      <c r="L206" s="28"/>
      <c r="M206" s="136" t="s">
        <v>1</v>
      </c>
      <c r="N206" s="137" t="s">
        <v>39</v>
      </c>
      <c r="O206" s="138">
        <v>0</v>
      </c>
      <c r="P206" s="138">
        <f>O206*H206</f>
        <v>0</v>
      </c>
      <c r="Q206" s="138">
        <v>0</v>
      </c>
      <c r="R206" s="138">
        <f>Q206*H206</f>
        <v>0</v>
      </c>
      <c r="S206" s="138">
        <v>0</v>
      </c>
      <c r="T206" s="139">
        <f>S206*H206</f>
        <v>0</v>
      </c>
      <c r="AR206" s="140" t="s">
        <v>320</v>
      </c>
      <c r="AT206" s="140" t="s">
        <v>135</v>
      </c>
      <c r="AU206" s="140" t="s">
        <v>84</v>
      </c>
      <c r="AY206" s="16" t="s">
        <v>133</v>
      </c>
      <c r="BE206" s="141">
        <f>IF(N206="základní",J206,0)</f>
        <v>0</v>
      </c>
      <c r="BF206" s="141">
        <f>IF(N206="snížená",J206,0)</f>
        <v>0</v>
      </c>
      <c r="BG206" s="141">
        <f>IF(N206="zákl. přenesená",J206,0)</f>
        <v>0</v>
      </c>
      <c r="BH206" s="141">
        <f>IF(N206="sníž. přenesená",J206,0)</f>
        <v>0</v>
      </c>
      <c r="BI206" s="141">
        <f>IF(N206="nulová",J206,0)</f>
        <v>0</v>
      </c>
      <c r="BJ206" s="16" t="s">
        <v>82</v>
      </c>
      <c r="BK206" s="141">
        <f>ROUND(I206*H206,2)</f>
        <v>0</v>
      </c>
      <c r="BL206" s="16" t="s">
        <v>320</v>
      </c>
      <c r="BM206" s="140" t="s">
        <v>332</v>
      </c>
    </row>
    <row r="207" spans="2:65" s="11" customFormat="1" ht="22.75" customHeight="1">
      <c r="B207" s="117"/>
      <c r="D207" s="118" t="s">
        <v>73</v>
      </c>
      <c r="E207" s="126" t="s">
        <v>333</v>
      </c>
      <c r="F207" s="126" t="s">
        <v>334</v>
      </c>
      <c r="J207" s="127">
        <f>BK207</f>
        <v>0</v>
      </c>
      <c r="L207" s="117"/>
      <c r="M207" s="121"/>
      <c r="P207" s="122">
        <f>P208</f>
        <v>0</v>
      </c>
      <c r="R207" s="122">
        <f>R208</f>
        <v>0</v>
      </c>
      <c r="T207" s="123">
        <f>T208</f>
        <v>0</v>
      </c>
      <c r="AR207" s="118" t="s">
        <v>158</v>
      </c>
      <c r="AT207" s="124" t="s">
        <v>73</v>
      </c>
      <c r="AU207" s="124" t="s">
        <v>82</v>
      </c>
      <c r="AY207" s="118" t="s">
        <v>133</v>
      </c>
      <c r="BK207" s="125">
        <f>BK208</f>
        <v>0</v>
      </c>
    </row>
    <row r="208" spans="2:65" s="1" customFormat="1" ht="16.5" customHeight="1">
      <c r="B208" s="128"/>
      <c r="C208" s="129" t="s">
        <v>335</v>
      </c>
      <c r="D208" s="129" t="s">
        <v>135</v>
      </c>
      <c r="E208" s="130" t="s">
        <v>336</v>
      </c>
      <c r="F208" s="131" t="s">
        <v>337</v>
      </c>
      <c r="G208" s="132" t="s">
        <v>326</v>
      </c>
      <c r="H208" s="133"/>
      <c r="I208" s="134"/>
      <c r="J208" s="134">
        <f>ROUND(I208*H208,2)</f>
        <v>0</v>
      </c>
      <c r="K208" s="135"/>
      <c r="L208" s="28"/>
      <c r="M208" s="155" t="s">
        <v>1</v>
      </c>
      <c r="N208" s="156" t="s">
        <v>39</v>
      </c>
      <c r="O208" s="157">
        <v>0</v>
      </c>
      <c r="P208" s="157">
        <f>O208*H208</f>
        <v>0</v>
      </c>
      <c r="Q208" s="157">
        <v>0</v>
      </c>
      <c r="R208" s="157">
        <f>Q208*H208</f>
        <v>0</v>
      </c>
      <c r="S208" s="157">
        <v>0</v>
      </c>
      <c r="T208" s="158">
        <f>S208*H208</f>
        <v>0</v>
      </c>
      <c r="AR208" s="140" t="s">
        <v>320</v>
      </c>
      <c r="AT208" s="140" t="s">
        <v>135</v>
      </c>
      <c r="AU208" s="140" t="s">
        <v>84</v>
      </c>
      <c r="AY208" s="16" t="s">
        <v>133</v>
      </c>
      <c r="BE208" s="141">
        <f>IF(N208="základní",J208,0)</f>
        <v>0</v>
      </c>
      <c r="BF208" s="141">
        <f>IF(N208="snížená",J208,0)</f>
        <v>0</v>
      </c>
      <c r="BG208" s="141">
        <f>IF(N208="zákl. přenesená",J208,0)</f>
        <v>0</v>
      </c>
      <c r="BH208" s="141">
        <f>IF(N208="sníž. přenesená",J208,0)</f>
        <v>0</v>
      </c>
      <c r="BI208" s="141">
        <f>IF(N208="nulová",J208,0)</f>
        <v>0</v>
      </c>
      <c r="BJ208" s="16" t="s">
        <v>82</v>
      </c>
      <c r="BK208" s="141">
        <f>ROUND(I208*H208,2)</f>
        <v>0</v>
      </c>
      <c r="BL208" s="16" t="s">
        <v>320</v>
      </c>
      <c r="BM208" s="140" t="s">
        <v>338</v>
      </c>
    </row>
    <row r="209" spans="2:12" s="1" customFormat="1" ht="7" customHeight="1">
      <c r="B209" s="40"/>
      <c r="C209" s="41"/>
      <c r="D209" s="41"/>
      <c r="E209" s="41"/>
      <c r="F209" s="41"/>
      <c r="G209" s="41"/>
      <c r="H209" s="41"/>
      <c r="I209" s="41"/>
      <c r="J209" s="41"/>
      <c r="K209" s="41"/>
      <c r="L209" s="28"/>
    </row>
  </sheetData>
  <autoFilter ref="C124:K208" xr:uid="{00000000-0009-0000-0000-000001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93"/>
  <sheetViews>
    <sheetView showGridLines="0" topLeftCell="A143" workbookViewId="0">
      <selection activeCell="H288" sqref="H288:H292"/>
    </sheetView>
  </sheetViews>
  <sheetFormatPr defaultRowHeight="10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55" t="s">
        <v>5</v>
      </c>
      <c r="M2" s="256"/>
      <c r="N2" s="256"/>
      <c r="O2" s="256"/>
      <c r="P2" s="256"/>
      <c r="Q2" s="256"/>
      <c r="R2" s="256"/>
      <c r="S2" s="256"/>
      <c r="T2" s="256"/>
      <c r="U2" s="256"/>
      <c r="V2" s="256"/>
      <c r="AT2" s="16" t="s">
        <v>87</v>
      </c>
    </row>
    <row r="3" spans="2:46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84</v>
      </c>
    </row>
    <row r="4" spans="2:46" ht="25" customHeight="1">
      <c r="B4" s="19"/>
      <c r="D4" s="20" t="s">
        <v>100</v>
      </c>
      <c r="L4" s="19"/>
      <c r="M4" s="84" t="s">
        <v>10</v>
      </c>
      <c r="AT4" s="16" t="s">
        <v>3</v>
      </c>
    </row>
    <row r="5" spans="2:46" ht="7" customHeight="1">
      <c r="B5" s="19"/>
      <c r="L5" s="19"/>
    </row>
    <row r="6" spans="2:46" ht="12" customHeight="1">
      <c r="B6" s="19"/>
      <c r="D6" s="25" t="s">
        <v>14</v>
      </c>
      <c r="L6" s="19"/>
    </row>
    <row r="7" spans="2:46" ht="16.5" customHeight="1">
      <c r="B7" s="19"/>
      <c r="E7" s="290" t="str">
        <f>'Rekapitulace stavby'!K6</f>
        <v>Rekonstrukce sportoviště v areálu SOŠ - 1.etapa</v>
      </c>
      <c r="F7" s="291"/>
      <c r="G7" s="291"/>
      <c r="H7" s="291"/>
      <c r="L7" s="19"/>
    </row>
    <row r="8" spans="2:46" s="1" customFormat="1" ht="12" customHeight="1">
      <c r="B8" s="28"/>
      <c r="D8" s="25" t="s">
        <v>101</v>
      </c>
      <c r="L8" s="28"/>
    </row>
    <row r="9" spans="2:46" s="1" customFormat="1" ht="16.5" customHeight="1">
      <c r="B9" s="28"/>
      <c r="E9" s="280" t="s">
        <v>339</v>
      </c>
      <c r="F9" s="289"/>
      <c r="G9" s="289"/>
      <c r="H9" s="289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5" t="s">
        <v>16</v>
      </c>
      <c r="F11" s="23" t="s">
        <v>1</v>
      </c>
      <c r="I11" s="25" t="s">
        <v>17</v>
      </c>
      <c r="J11" s="23" t="s">
        <v>1</v>
      </c>
      <c r="L11" s="28"/>
    </row>
    <row r="12" spans="2:46" s="1" customFormat="1" ht="12" customHeight="1">
      <c r="B12" s="28"/>
      <c r="D12" s="25" t="s">
        <v>18</v>
      </c>
      <c r="F12" s="23" t="s">
        <v>19</v>
      </c>
      <c r="I12" s="25" t="s">
        <v>20</v>
      </c>
      <c r="J12" s="48" t="str">
        <f>'Rekapitulace stavby'!AN8</f>
        <v>16. 9. 2025</v>
      </c>
      <c r="L12" s="28"/>
    </row>
    <row r="13" spans="2:46" s="1" customFormat="1" ht="10.75" customHeight="1">
      <c r="B13" s="28"/>
      <c r="L13" s="28"/>
    </row>
    <row r="14" spans="2:46" s="1" customFormat="1" ht="12" customHeight="1">
      <c r="B14" s="28"/>
      <c r="D14" s="25" t="s">
        <v>22</v>
      </c>
      <c r="I14" s="25" t="s">
        <v>23</v>
      </c>
      <c r="J14" s="23" t="s">
        <v>1</v>
      </c>
      <c r="L14" s="28"/>
    </row>
    <row r="15" spans="2:46" s="1" customFormat="1" ht="18" customHeight="1">
      <c r="B15" s="28"/>
      <c r="E15" s="23" t="s">
        <v>24</v>
      </c>
      <c r="I15" s="25" t="s">
        <v>25</v>
      </c>
      <c r="J15" s="23" t="s">
        <v>1</v>
      </c>
      <c r="L15" s="28"/>
    </row>
    <row r="16" spans="2:46" s="1" customFormat="1" ht="7" customHeight="1">
      <c r="B16" s="28"/>
      <c r="L16" s="28"/>
    </row>
    <row r="17" spans="2:12" s="1" customFormat="1" ht="12" customHeight="1">
      <c r="B17" s="28"/>
      <c r="D17" s="25" t="s">
        <v>26</v>
      </c>
      <c r="I17" s="25" t="s">
        <v>23</v>
      </c>
      <c r="J17" s="23" t="str">
        <f>'Rekapitulace stavby'!AN13</f>
        <v/>
      </c>
      <c r="L17" s="28"/>
    </row>
    <row r="18" spans="2:12" s="1" customFormat="1" ht="18" customHeight="1">
      <c r="B18" s="28"/>
      <c r="E18" s="264" t="str">
        <f>'Rekapitulace stavby'!E14</f>
        <v xml:space="preserve"> </v>
      </c>
      <c r="F18" s="264"/>
      <c r="G18" s="264"/>
      <c r="H18" s="264"/>
      <c r="I18" s="25" t="s">
        <v>25</v>
      </c>
      <c r="J18" s="23" t="str">
        <f>'Rekapitulace stavby'!AN14</f>
        <v/>
      </c>
      <c r="L18" s="28"/>
    </row>
    <row r="19" spans="2:12" s="1" customFormat="1" ht="7" customHeight="1">
      <c r="B19" s="28"/>
      <c r="L19" s="28"/>
    </row>
    <row r="20" spans="2:12" s="1" customFormat="1" ht="12" customHeight="1">
      <c r="B20" s="28"/>
      <c r="D20" s="25" t="s">
        <v>28</v>
      </c>
      <c r="I20" s="25" t="s">
        <v>23</v>
      </c>
      <c r="J20" s="23" t="s">
        <v>1</v>
      </c>
      <c r="L20" s="28"/>
    </row>
    <row r="21" spans="2:12" s="1" customFormat="1" ht="18" customHeight="1">
      <c r="B21" s="28"/>
      <c r="E21" s="23" t="s">
        <v>29</v>
      </c>
      <c r="I21" s="25" t="s">
        <v>25</v>
      </c>
      <c r="J21" s="23" t="s">
        <v>1</v>
      </c>
      <c r="L21" s="28"/>
    </row>
    <row r="22" spans="2:12" s="1" customFormat="1" ht="7" customHeight="1">
      <c r="B22" s="28"/>
      <c r="L22" s="28"/>
    </row>
    <row r="23" spans="2:12" s="1" customFormat="1" ht="12" customHeight="1">
      <c r="B23" s="28"/>
      <c r="D23" s="25" t="s">
        <v>31</v>
      </c>
      <c r="I23" s="25" t="s">
        <v>23</v>
      </c>
      <c r="J23" s="23" t="s">
        <v>1</v>
      </c>
      <c r="L23" s="28"/>
    </row>
    <row r="24" spans="2:12" s="1" customFormat="1" ht="18" customHeight="1">
      <c r="B24" s="28"/>
      <c r="E24" s="23" t="s">
        <v>103</v>
      </c>
      <c r="I24" s="25" t="s">
        <v>25</v>
      </c>
      <c r="J24" s="23" t="s">
        <v>1</v>
      </c>
      <c r="L24" s="28"/>
    </row>
    <row r="25" spans="2:12" s="1" customFormat="1" ht="7" customHeight="1">
      <c r="B25" s="28"/>
      <c r="L25" s="28"/>
    </row>
    <row r="26" spans="2:12" s="1" customFormat="1" ht="12" customHeight="1">
      <c r="B26" s="28"/>
      <c r="D26" s="25" t="s">
        <v>33</v>
      </c>
      <c r="L26" s="28"/>
    </row>
    <row r="27" spans="2:12" s="7" customFormat="1" ht="16.5" customHeight="1">
      <c r="B27" s="85"/>
      <c r="E27" s="266" t="s">
        <v>1</v>
      </c>
      <c r="F27" s="266"/>
      <c r="G27" s="266"/>
      <c r="H27" s="266"/>
      <c r="L27" s="85"/>
    </row>
    <row r="28" spans="2:12" s="1" customFormat="1" ht="7" customHeight="1">
      <c r="B28" s="28"/>
      <c r="L28" s="28"/>
    </row>
    <row r="29" spans="2:12" s="1" customFormat="1" ht="7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4" customHeight="1">
      <c r="B30" s="28"/>
      <c r="D30" s="86" t="s">
        <v>34</v>
      </c>
      <c r="J30" s="62">
        <f>ROUND(J133, 2)</f>
        <v>0</v>
      </c>
      <c r="L30" s="28"/>
    </row>
    <row r="31" spans="2:12" s="1" customFormat="1" ht="7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4" customHeight="1">
      <c r="B33" s="28"/>
      <c r="D33" s="51" t="s">
        <v>38</v>
      </c>
      <c r="E33" s="25" t="s">
        <v>39</v>
      </c>
      <c r="F33" s="87">
        <f>ROUND((SUM(BE133:BE292)),  2)</f>
        <v>0</v>
      </c>
      <c r="I33" s="88">
        <v>0.21</v>
      </c>
      <c r="J33" s="87">
        <f>ROUND(((SUM(BE133:BE292))*I33),  2)</f>
        <v>0</v>
      </c>
      <c r="L33" s="28"/>
    </row>
    <row r="34" spans="2:12" s="1" customFormat="1" ht="14.4" customHeight="1">
      <c r="B34" s="28"/>
      <c r="E34" s="25" t="s">
        <v>40</v>
      </c>
      <c r="F34" s="87">
        <f>ROUND((SUM(BF133:BF292)),  2)</f>
        <v>0</v>
      </c>
      <c r="I34" s="88">
        <v>0.12</v>
      </c>
      <c r="J34" s="87">
        <f>ROUND(((SUM(BF133:BF292))*I34),  2)</f>
        <v>0</v>
      </c>
      <c r="L34" s="28"/>
    </row>
    <row r="35" spans="2:12" s="1" customFormat="1" ht="14.4" hidden="1" customHeight="1">
      <c r="B35" s="28"/>
      <c r="E35" s="25" t="s">
        <v>41</v>
      </c>
      <c r="F35" s="87">
        <f>ROUND((SUM(BG133:BG292)),  2)</f>
        <v>0</v>
      </c>
      <c r="I35" s="88">
        <v>0.21</v>
      </c>
      <c r="J35" s="87">
        <f>0</f>
        <v>0</v>
      </c>
      <c r="L35" s="28"/>
    </row>
    <row r="36" spans="2:12" s="1" customFormat="1" ht="14.4" hidden="1" customHeight="1">
      <c r="B36" s="28"/>
      <c r="E36" s="25" t="s">
        <v>42</v>
      </c>
      <c r="F36" s="87">
        <f>ROUND((SUM(BH133:BH292)),  2)</f>
        <v>0</v>
      </c>
      <c r="I36" s="88">
        <v>0.12</v>
      </c>
      <c r="J36" s="87">
        <f>0</f>
        <v>0</v>
      </c>
      <c r="L36" s="28"/>
    </row>
    <row r="37" spans="2:12" s="1" customFormat="1" ht="14.4" hidden="1" customHeight="1">
      <c r="B37" s="28"/>
      <c r="E37" s="25" t="s">
        <v>43</v>
      </c>
      <c r="F37" s="87">
        <f>ROUND((SUM(BI133:BI292)),  2)</f>
        <v>0</v>
      </c>
      <c r="I37" s="88">
        <v>0</v>
      </c>
      <c r="J37" s="87">
        <f>0</f>
        <v>0</v>
      </c>
      <c r="L37" s="28"/>
    </row>
    <row r="38" spans="2:12" s="1" customFormat="1" ht="7" customHeight="1">
      <c r="B38" s="28"/>
      <c r="L38" s="28"/>
    </row>
    <row r="39" spans="2:12" s="1" customFormat="1" ht="25.4" customHeight="1">
      <c r="B39" s="28"/>
      <c r="C39" s="89"/>
      <c r="D39" s="90" t="s">
        <v>44</v>
      </c>
      <c r="E39" s="53"/>
      <c r="F39" s="53"/>
      <c r="G39" s="91" t="s">
        <v>45</v>
      </c>
      <c r="H39" s="92" t="s">
        <v>46</v>
      </c>
      <c r="I39" s="53"/>
      <c r="J39" s="93">
        <f>SUM(J30:J37)</f>
        <v>0</v>
      </c>
      <c r="K39" s="94"/>
      <c r="L39" s="28"/>
    </row>
    <row r="40" spans="2:12" s="1" customFormat="1" ht="14.4" customHeight="1">
      <c r="B40" s="28"/>
      <c r="L40" s="28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28"/>
      <c r="D50" s="37" t="s">
        <v>47</v>
      </c>
      <c r="E50" s="38"/>
      <c r="F50" s="38"/>
      <c r="G50" s="37" t="s">
        <v>48</v>
      </c>
      <c r="H50" s="38"/>
      <c r="I50" s="38"/>
      <c r="J50" s="38"/>
      <c r="K50" s="38"/>
      <c r="L50" s="28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5">
      <c r="B61" s="28"/>
      <c r="D61" s="39" t="s">
        <v>49</v>
      </c>
      <c r="E61" s="30"/>
      <c r="F61" s="95" t="s">
        <v>50</v>
      </c>
      <c r="G61" s="39" t="s">
        <v>49</v>
      </c>
      <c r="H61" s="30"/>
      <c r="I61" s="30"/>
      <c r="J61" s="96" t="s">
        <v>50</v>
      </c>
      <c r="K61" s="30"/>
      <c r="L61" s="28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">
      <c r="B65" s="28"/>
      <c r="D65" s="37" t="s">
        <v>51</v>
      </c>
      <c r="E65" s="38"/>
      <c r="F65" s="38"/>
      <c r="G65" s="37" t="s">
        <v>52</v>
      </c>
      <c r="H65" s="38"/>
      <c r="I65" s="38"/>
      <c r="J65" s="38"/>
      <c r="K65" s="38"/>
      <c r="L65" s="28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5">
      <c r="B76" s="28"/>
      <c r="D76" s="39" t="s">
        <v>49</v>
      </c>
      <c r="E76" s="30"/>
      <c r="F76" s="95" t="s">
        <v>50</v>
      </c>
      <c r="G76" s="39" t="s">
        <v>49</v>
      </c>
      <c r="H76" s="30"/>
      <c r="I76" s="30"/>
      <c r="J76" s="96" t="s">
        <v>50</v>
      </c>
      <c r="K76" s="30"/>
      <c r="L76" s="28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7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5" customHeight="1">
      <c r="B82" s="28"/>
      <c r="C82" s="20" t="s">
        <v>104</v>
      </c>
      <c r="L82" s="28"/>
    </row>
    <row r="83" spans="2:47" s="1" customFormat="1" ht="7" customHeight="1">
      <c r="B83" s="28"/>
      <c r="L83" s="28"/>
    </row>
    <row r="84" spans="2:47" s="1" customFormat="1" ht="12" customHeight="1">
      <c r="B84" s="28"/>
      <c r="C84" s="25" t="s">
        <v>14</v>
      </c>
      <c r="L84" s="28"/>
    </row>
    <row r="85" spans="2:47" s="1" customFormat="1" ht="16.5" customHeight="1">
      <c r="B85" s="28"/>
      <c r="E85" s="290" t="str">
        <f>E7</f>
        <v>Rekonstrukce sportoviště v areálu SOŠ - 1.etapa</v>
      </c>
      <c r="F85" s="291"/>
      <c r="G85" s="291"/>
      <c r="H85" s="291"/>
      <c r="L85" s="28"/>
    </row>
    <row r="86" spans="2:47" s="1" customFormat="1" ht="12" customHeight="1">
      <c r="B86" s="28"/>
      <c r="C86" s="25" t="s">
        <v>101</v>
      </c>
      <c r="L86" s="28"/>
    </row>
    <row r="87" spans="2:47" s="1" customFormat="1" ht="16.5" customHeight="1">
      <c r="B87" s="28"/>
      <c r="E87" s="280" t="str">
        <f>E9</f>
        <v>SO-01 - Atletika</v>
      </c>
      <c r="F87" s="289"/>
      <c r="G87" s="289"/>
      <c r="H87" s="289"/>
      <c r="L87" s="28"/>
    </row>
    <row r="88" spans="2:47" s="1" customFormat="1" ht="7" customHeight="1">
      <c r="B88" s="28"/>
      <c r="L88" s="28"/>
    </row>
    <row r="89" spans="2:47" s="1" customFormat="1" ht="12" customHeight="1">
      <c r="B89" s="28"/>
      <c r="C89" s="25" t="s">
        <v>18</v>
      </c>
      <c r="F89" s="23" t="str">
        <f>F12</f>
        <v>ul.Jana Maláta, Nový Bydžov</v>
      </c>
      <c r="I89" s="25" t="s">
        <v>20</v>
      </c>
      <c r="J89" s="48" t="str">
        <f>IF(J12="","",J12)</f>
        <v>16. 9. 2025</v>
      </c>
      <c r="L89" s="28"/>
    </row>
    <row r="90" spans="2:47" s="1" customFormat="1" ht="7" customHeight="1">
      <c r="B90" s="28"/>
      <c r="L90" s="28"/>
    </row>
    <row r="91" spans="2:47" s="1" customFormat="1" ht="25.65" customHeight="1">
      <c r="B91" s="28"/>
      <c r="C91" s="25" t="s">
        <v>22</v>
      </c>
      <c r="F91" s="23" t="str">
        <f>E15</f>
        <v>Gymnázium, SOŠ a VOŠ nový Bydžov</v>
      </c>
      <c r="I91" s="25" t="s">
        <v>28</v>
      </c>
      <c r="J91" s="26" t="str">
        <f>E21</f>
        <v>Sportovní projekty s.r.o.</v>
      </c>
      <c r="L91" s="28"/>
    </row>
    <row r="92" spans="2:47" s="1" customFormat="1" ht="15.15" customHeight="1">
      <c r="B92" s="28"/>
      <c r="C92" s="25" t="s">
        <v>26</v>
      </c>
      <c r="F92" s="23" t="str">
        <f>IF(E18="","",E18)</f>
        <v xml:space="preserve"> </v>
      </c>
      <c r="I92" s="25" t="s">
        <v>31</v>
      </c>
      <c r="J92" s="26" t="str">
        <f>E24</f>
        <v>F Pecka</v>
      </c>
      <c r="L92" s="28"/>
    </row>
    <row r="93" spans="2:47" s="1" customFormat="1" ht="10.25" customHeight="1">
      <c r="B93" s="28"/>
      <c r="L93" s="28"/>
    </row>
    <row r="94" spans="2:47" s="1" customFormat="1" ht="29.25" customHeight="1">
      <c r="B94" s="28"/>
      <c r="C94" s="97" t="s">
        <v>105</v>
      </c>
      <c r="D94" s="89"/>
      <c r="E94" s="89"/>
      <c r="F94" s="89"/>
      <c r="G94" s="89"/>
      <c r="H94" s="89"/>
      <c r="I94" s="89"/>
      <c r="J94" s="98" t="s">
        <v>106</v>
      </c>
      <c r="K94" s="89"/>
      <c r="L94" s="28"/>
    </row>
    <row r="95" spans="2:47" s="1" customFormat="1" ht="10.25" customHeight="1">
      <c r="B95" s="28"/>
      <c r="L95" s="28"/>
    </row>
    <row r="96" spans="2:47" s="1" customFormat="1" ht="22.75" customHeight="1">
      <c r="B96" s="28"/>
      <c r="C96" s="99" t="s">
        <v>107</v>
      </c>
      <c r="J96" s="62">
        <f>J133</f>
        <v>0</v>
      </c>
      <c r="L96" s="28"/>
      <c r="AU96" s="16" t="s">
        <v>108</v>
      </c>
    </row>
    <row r="97" spans="2:12" s="8" customFormat="1" ht="25" customHeight="1">
      <c r="B97" s="100"/>
      <c r="D97" s="101" t="s">
        <v>109</v>
      </c>
      <c r="E97" s="102"/>
      <c r="F97" s="102"/>
      <c r="G97" s="102"/>
      <c r="H97" s="102"/>
      <c r="I97" s="102"/>
      <c r="J97" s="103">
        <f>J134</f>
        <v>0</v>
      </c>
      <c r="L97" s="100"/>
    </row>
    <row r="98" spans="2:12" s="9" customFormat="1" ht="19.899999999999999" customHeight="1">
      <c r="B98" s="104"/>
      <c r="D98" s="105" t="s">
        <v>110</v>
      </c>
      <c r="E98" s="106"/>
      <c r="F98" s="106"/>
      <c r="G98" s="106"/>
      <c r="H98" s="106"/>
      <c r="I98" s="106"/>
      <c r="J98" s="107">
        <f>J135</f>
        <v>0</v>
      </c>
      <c r="L98" s="104"/>
    </row>
    <row r="99" spans="2:12" s="9" customFormat="1" ht="19.899999999999999" customHeight="1">
      <c r="B99" s="104"/>
      <c r="D99" s="105" t="s">
        <v>340</v>
      </c>
      <c r="E99" s="106"/>
      <c r="F99" s="106"/>
      <c r="G99" s="106"/>
      <c r="H99" s="106"/>
      <c r="I99" s="106"/>
      <c r="J99" s="107">
        <f>J170</f>
        <v>0</v>
      </c>
      <c r="L99" s="104"/>
    </row>
    <row r="100" spans="2:12" s="9" customFormat="1" ht="19.899999999999999" customHeight="1">
      <c r="B100" s="104"/>
      <c r="D100" s="105" t="s">
        <v>341</v>
      </c>
      <c r="E100" s="106"/>
      <c r="F100" s="106"/>
      <c r="G100" s="106"/>
      <c r="H100" s="106"/>
      <c r="I100" s="106"/>
      <c r="J100" s="107">
        <f>J194</f>
        <v>0</v>
      </c>
      <c r="L100" s="104"/>
    </row>
    <row r="101" spans="2:12" s="9" customFormat="1" ht="19.899999999999999" customHeight="1">
      <c r="B101" s="104"/>
      <c r="D101" s="105" t="s">
        <v>342</v>
      </c>
      <c r="E101" s="106"/>
      <c r="F101" s="106"/>
      <c r="G101" s="106"/>
      <c r="H101" s="106"/>
      <c r="I101" s="106"/>
      <c r="J101" s="107">
        <f>J220</f>
        <v>0</v>
      </c>
      <c r="L101" s="104"/>
    </row>
    <row r="102" spans="2:12" s="9" customFormat="1" ht="19.899999999999999" customHeight="1">
      <c r="B102" s="104"/>
      <c r="D102" s="105" t="s">
        <v>343</v>
      </c>
      <c r="E102" s="106"/>
      <c r="F102" s="106"/>
      <c r="G102" s="106"/>
      <c r="H102" s="106"/>
      <c r="I102" s="106"/>
      <c r="J102" s="107">
        <f>J227</f>
        <v>0</v>
      </c>
      <c r="L102" s="104"/>
    </row>
    <row r="103" spans="2:12" s="9" customFormat="1" ht="19.899999999999999" customHeight="1">
      <c r="B103" s="104"/>
      <c r="D103" s="105" t="s">
        <v>111</v>
      </c>
      <c r="E103" s="106"/>
      <c r="F103" s="106"/>
      <c r="G103" s="106"/>
      <c r="H103" s="106"/>
      <c r="I103" s="106"/>
      <c r="J103" s="107">
        <f>J232</f>
        <v>0</v>
      </c>
      <c r="L103" s="104"/>
    </row>
    <row r="104" spans="2:12" s="9" customFormat="1" ht="19.899999999999999" customHeight="1">
      <c r="B104" s="104"/>
      <c r="D104" s="105" t="s">
        <v>344</v>
      </c>
      <c r="E104" s="106"/>
      <c r="F104" s="106"/>
      <c r="G104" s="106"/>
      <c r="H104" s="106"/>
      <c r="I104" s="106"/>
      <c r="J104" s="107">
        <f>J259</f>
        <v>0</v>
      </c>
      <c r="L104" s="104"/>
    </row>
    <row r="105" spans="2:12" s="8" customFormat="1" ht="25" customHeight="1">
      <c r="B105" s="100"/>
      <c r="D105" s="101" t="s">
        <v>345</v>
      </c>
      <c r="E105" s="102"/>
      <c r="F105" s="102"/>
      <c r="G105" s="102"/>
      <c r="H105" s="102"/>
      <c r="I105" s="102"/>
      <c r="J105" s="103">
        <f>J261</f>
        <v>0</v>
      </c>
      <c r="L105" s="100"/>
    </row>
    <row r="106" spans="2:12" s="9" customFormat="1" ht="19.899999999999999" customHeight="1">
      <c r="B106" s="104"/>
      <c r="D106" s="105" t="s">
        <v>346</v>
      </c>
      <c r="E106" s="106"/>
      <c r="F106" s="106"/>
      <c r="G106" s="106"/>
      <c r="H106" s="106"/>
      <c r="I106" s="106"/>
      <c r="J106" s="107">
        <f>J262</f>
        <v>0</v>
      </c>
      <c r="L106" s="104"/>
    </row>
    <row r="107" spans="2:12" s="9" customFormat="1" ht="19.899999999999999" customHeight="1">
      <c r="B107" s="104"/>
      <c r="D107" s="105" t="s">
        <v>347</v>
      </c>
      <c r="E107" s="106"/>
      <c r="F107" s="106"/>
      <c r="G107" s="106"/>
      <c r="H107" s="106"/>
      <c r="I107" s="106"/>
      <c r="J107" s="107">
        <f>J271</f>
        <v>0</v>
      </c>
      <c r="L107" s="104"/>
    </row>
    <row r="108" spans="2:12" s="9" customFormat="1" ht="19.899999999999999" customHeight="1">
      <c r="B108" s="104"/>
      <c r="D108" s="105" t="s">
        <v>348</v>
      </c>
      <c r="E108" s="106"/>
      <c r="F108" s="106"/>
      <c r="G108" s="106"/>
      <c r="H108" s="106"/>
      <c r="I108" s="106"/>
      <c r="J108" s="107">
        <f>J274</f>
        <v>0</v>
      </c>
      <c r="L108" s="104"/>
    </row>
    <row r="109" spans="2:12" s="8" customFormat="1" ht="25" customHeight="1">
      <c r="B109" s="100"/>
      <c r="D109" s="101" t="s">
        <v>113</v>
      </c>
      <c r="E109" s="102"/>
      <c r="F109" s="102"/>
      <c r="G109" s="102"/>
      <c r="H109" s="102"/>
      <c r="I109" s="102"/>
      <c r="J109" s="103">
        <f>J284</f>
        <v>0</v>
      </c>
      <c r="L109" s="100"/>
    </row>
    <row r="110" spans="2:12" s="9" customFormat="1" ht="19.899999999999999" customHeight="1">
      <c r="B110" s="104"/>
      <c r="D110" s="105" t="s">
        <v>114</v>
      </c>
      <c r="E110" s="106"/>
      <c r="F110" s="106"/>
      <c r="G110" s="106"/>
      <c r="H110" s="106"/>
      <c r="I110" s="106"/>
      <c r="J110" s="107">
        <f>J285</f>
        <v>0</v>
      </c>
      <c r="L110" s="104"/>
    </row>
    <row r="111" spans="2:12" s="9" customFormat="1" ht="19.899999999999999" customHeight="1">
      <c r="B111" s="104"/>
      <c r="D111" s="105" t="s">
        <v>115</v>
      </c>
      <c r="E111" s="106"/>
      <c r="F111" s="106"/>
      <c r="G111" s="106"/>
      <c r="H111" s="106"/>
      <c r="I111" s="106"/>
      <c r="J111" s="107">
        <f>J287</f>
        <v>0</v>
      </c>
      <c r="L111" s="104"/>
    </row>
    <row r="112" spans="2:12" s="9" customFormat="1" ht="19.899999999999999" customHeight="1">
      <c r="B112" s="104"/>
      <c r="D112" s="105" t="s">
        <v>116</v>
      </c>
      <c r="E112" s="106"/>
      <c r="F112" s="106"/>
      <c r="G112" s="106"/>
      <c r="H112" s="106"/>
      <c r="I112" s="106"/>
      <c r="J112" s="107">
        <f>J289</f>
        <v>0</v>
      </c>
      <c r="L112" s="104"/>
    </row>
    <row r="113" spans="2:12" s="9" customFormat="1" ht="19.899999999999999" customHeight="1">
      <c r="B113" s="104"/>
      <c r="D113" s="105" t="s">
        <v>117</v>
      </c>
      <c r="E113" s="106"/>
      <c r="F113" s="106"/>
      <c r="G113" s="106"/>
      <c r="H113" s="106"/>
      <c r="I113" s="106"/>
      <c r="J113" s="107">
        <f>J291</f>
        <v>0</v>
      </c>
      <c r="L113" s="104"/>
    </row>
    <row r="114" spans="2:12" s="1" customFormat="1" ht="21.75" customHeight="1">
      <c r="B114" s="28"/>
      <c r="L114" s="28"/>
    </row>
    <row r="115" spans="2:12" s="1" customFormat="1" ht="7" customHeight="1"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28"/>
    </row>
    <row r="119" spans="2:12" s="1" customFormat="1" ht="7" customHeight="1">
      <c r="B119" s="42"/>
      <c r="C119" s="43"/>
      <c r="D119" s="43"/>
      <c r="E119" s="43"/>
      <c r="F119" s="43"/>
      <c r="G119" s="43"/>
      <c r="H119" s="43"/>
      <c r="I119" s="43"/>
      <c r="J119" s="43"/>
      <c r="K119" s="43"/>
      <c r="L119" s="28"/>
    </row>
    <row r="120" spans="2:12" s="1" customFormat="1" ht="25" customHeight="1">
      <c r="B120" s="28"/>
      <c r="C120" s="20" t="s">
        <v>118</v>
      </c>
      <c r="L120" s="28"/>
    </row>
    <row r="121" spans="2:12" s="1" customFormat="1" ht="7" customHeight="1">
      <c r="B121" s="28"/>
      <c r="L121" s="28"/>
    </row>
    <row r="122" spans="2:12" s="1" customFormat="1" ht="12" customHeight="1">
      <c r="B122" s="28"/>
      <c r="C122" s="25" t="s">
        <v>14</v>
      </c>
      <c r="L122" s="28"/>
    </row>
    <row r="123" spans="2:12" s="1" customFormat="1" ht="16.5" customHeight="1">
      <c r="B123" s="28"/>
      <c r="E123" s="290" t="str">
        <f>E7</f>
        <v>Rekonstrukce sportoviště v areálu SOŠ - 1.etapa</v>
      </c>
      <c r="F123" s="291"/>
      <c r="G123" s="291"/>
      <c r="H123" s="291"/>
      <c r="L123" s="28"/>
    </row>
    <row r="124" spans="2:12" s="1" customFormat="1" ht="12" customHeight="1">
      <c r="B124" s="28"/>
      <c r="C124" s="25" t="s">
        <v>101</v>
      </c>
      <c r="L124" s="28"/>
    </row>
    <row r="125" spans="2:12" s="1" customFormat="1" ht="16.5" customHeight="1">
      <c r="B125" s="28"/>
      <c r="E125" s="280" t="str">
        <f>E9</f>
        <v>SO-01 - Atletika</v>
      </c>
      <c r="F125" s="289"/>
      <c r="G125" s="289"/>
      <c r="H125" s="289"/>
      <c r="L125" s="28"/>
    </row>
    <row r="126" spans="2:12" s="1" customFormat="1" ht="7" customHeight="1">
      <c r="B126" s="28"/>
      <c r="L126" s="28"/>
    </row>
    <row r="127" spans="2:12" s="1" customFormat="1" ht="12" customHeight="1">
      <c r="B127" s="28"/>
      <c r="C127" s="25" t="s">
        <v>18</v>
      </c>
      <c r="F127" s="23" t="str">
        <f>F12</f>
        <v>ul.Jana Maláta, Nový Bydžov</v>
      </c>
      <c r="I127" s="25" t="s">
        <v>20</v>
      </c>
      <c r="J127" s="48" t="str">
        <f>IF(J12="","",J12)</f>
        <v>16. 9. 2025</v>
      </c>
      <c r="L127" s="28"/>
    </row>
    <row r="128" spans="2:12" s="1" customFormat="1" ht="7" customHeight="1">
      <c r="B128" s="28"/>
      <c r="L128" s="28"/>
    </row>
    <row r="129" spans="2:65" s="1" customFormat="1" ht="25.65" customHeight="1">
      <c r="B129" s="28"/>
      <c r="C129" s="25" t="s">
        <v>22</v>
      </c>
      <c r="F129" s="23" t="str">
        <f>E15</f>
        <v>Gymnázium, SOŠ a VOŠ nový Bydžov</v>
      </c>
      <c r="I129" s="25" t="s">
        <v>28</v>
      </c>
      <c r="J129" s="26" t="str">
        <f>E21</f>
        <v>Sportovní projekty s.r.o.</v>
      </c>
      <c r="L129" s="28"/>
    </row>
    <row r="130" spans="2:65" s="1" customFormat="1" ht="15.15" customHeight="1">
      <c r="B130" s="28"/>
      <c r="C130" s="25" t="s">
        <v>26</v>
      </c>
      <c r="F130" s="23" t="str">
        <f>IF(E18="","",E18)</f>
        <v xml:space="preserve"> </v>
      </c>
      <c r="I130" s="25" t="s">
        <v>31</v>
      </c>
      <c r="J130" s="26" t="str">
        <f>E24</f>
        <v>F Pecka</v>
      </c>
      <c r="L130" s="28"/>
    </row>
    <row r="131" spans="2:65" s="1" customFormat="1" ht="10.25" customHeight="1">
      <c r="B131" s="28"/>
      <c r="L131" s="28"/>
    </row>
    <row r="132" spans="2:65" s="10" customFormat="1" ht="29.25" customHeight="1">
      <c r="B132" s="108"/>
      <c r="C132" s="109" t="s">
        <v>119</v>
      </c>
      <c r="D132" s="110" t="s">
        <v>59</v>
      </c>
      <c r="E132" s="110" t="s">
        <v>55</v>
      </c>
      <c r="F132" s="110" t="s">
        <v>56</v>
      </c>
      <c r="G132" s="110" t="s">
        <v>120</v>
      </c>
      <c r="H132" s="110" t="s">
        <v>121</v>
      </c>
      <c r="I132" s="110" t="s">
        <v>122</v>
      </c>
      <c r="J132" s="111" t="s">
        <v>106</v>
      </c>
      <c r="K132" s="112" t="s">
        <v>123</v>
      </c>
      <c r="L132" s="108"/>
      <c r="M132" s="55" t="s">
        <v>1</v>
      </c>
      <c r="N132" s="56" t="s">
        <v>38</v>
      </c>
      <c r="O132" s="56" t="s">
        <v>124</v>
      </c>
      <c r="P132" s="56" t="s">
        <v>125</v>
      </c>
      <c r="Q132" s="56" t="s">
        <v>126</v>
      </c>
      <c r="R132" s="56" t="s">
        <v>127</v>
      </c>
      <c r="S132" s="56" t="s">
        <v>128</v>
      </c>
      <c r="T132" s="57" t="s">
        <v>129</v>
      </c>
    </row>
    <row r="133" spans="2:65" s="1" customFormat="1" ht="22.75" customHeight="1">
      <c r="B133" s="28"/>
      <c r="C133" s="60" t="s">
        <v>130</v>
      </c>
      <c r="J133" s="113">
        <f>BK133</f>
        <v>0</v>
      </c>
      <c r="L133" s="28"/>
      <c r="M133" s="58"/>
      <c r="N133" s="49"/>
      <c r="O133" s="49"/>
      <c r="P133" s="114">
        <f>P134+P261+P284</f>
        <v>1661.7416129999997</v>
      </c>
      <c r="Q133" s="49"/>
      <c r="R133" s="114">
        <f>R134+R261+R284</f>
        <v>2477.5665245</v>
      </c>
      <c r="S133" s="49"/>
      <c r="T133" s="115">
        <f>T134+T261+T284</f>
        <v>0</v>
      </c>
      <c r="AT133" s="16" t="s">
        <v>73</v>
      </c>
      <c r="AU133" s="16" t="s">
        <v>108</v>
      </c>
      <c r="BK133" s="116">
        <f>BK134+BK261+BK284</f>
        <v>0</v>
      </c>
    </row>
    <row r="134" spans="2:65" s="11" customFormat="1" ht="25.9" customHeight="1">
      <c r="B134" s="117"/>
      <c r="D134" s="118" t="s">
        <v>73</v>
      </c>
      <c r="E134" s="119" t="s">
        <v>131</v>
      </c>
      <c r="F134" s="119" t="s">
        <v>132</v>
      </c>
      <c r="J134" s="120">
        <f>BK134</f>
        <v>0</v>
      </c>
      <c r="L134" s="117"/>
      <c r="M134" s="121"/>
      <c r="P134" s="122">
        <f>P135+P170+P194+P220+P227+P232+P259</f>
        <v>1648.6216129999998</v>
      </c>
      <c r="R134" s="122">
        <f>R135+R170+R194+R220+R227+R232+R259</f>
        <v>2477.5660444999999</v>
      </c>
      <c r="T134" s="123">
        <f>T135+T170+T194+T220+T227+T232+T259</f>
        <v>0</v>
      </c>
      <c r="AR134" s="118" t="s">
        <v>82</v>
      </c>
      <c r="AT134" s="124" t="s">
        <v>73</v>
      </c>
      <c r="AU134" s="124" t="s">
        <v>74</v>
      </c>
      <c r="AY134" s="118" t="s">
        <v>133</v>
      </c>
      <c r="BK134" s="125">
        <f>BK135+BK170+BK194+BK220+BK227+BK232+BK259</f>
        <v>0</v>
      </c>
    </row>
    <row r="135" spans="2:65" s="11" customFormat="1" ht="22.75" customHeight="1">
      <c r="B135" s="117"/>
      <c r="D135" s="118" t="s">
        <v>73</v>
      </c>
      <c r="E135" s="126" t="s">
        <v>82</v>
      </c>
      <c r="F135" s="126" t="s">
        <v>134</v>
      </c>
      <c r="J135" s="127">
        <f>BK135</f>
        <v>0</v>
      </c>
      <c r="L135" s="117"/>
      <c r="M135" s="121"/>
      <c r="P135" s="122">
        <f>SUM(P136:P169)</f>
        <v>249.20164</v>
      </c>
      <c r="R135" s="122">
        <f>SUM(R136:R169)</f>
        <v>16.0718</v>
      </c>
      <c r="T135" s="123">
        <f>SUM(T136:T169)</f>
        <v>0</v>
      </c>
      <c r="AR135" s="118" t="s">
        <v>82</v>
      </c>
      <c r="AT135" s="124" t="s">
        <v>73</v>
      </c>
      <c r="AU135" s="124" t="s">
        <v>82</v>
      </c>
      <c r="AY135" s="118" t="s">
        <v>133</v>
      </c>
      <c r="BK135" s="125">
        <f>SUM(BK136:BK169)</f>
        <v>0</v>
      </c>
    </row>
    <row r="136" spans="2:65" s="1" customFormat="1" ht="24.15" customHeight="1">
      <c r="B136" s="128"/>
      <c r="C136" s="129" t="s">
        <v>82</v>
      </c>
      <c r="D136" s="129" t="s">
        <v>135</v>
      </c>
      <c r="E136" s="130" t="s">
        <v>349</v>
      </c>
      <c r="F136" s="131" t="s">
        <v>350</v>
      </c>
      <c r="G136" s="132" t="s">
        <v>196</v>
      </c>
      <c r="H136" s="133">
        <v>19.2</v>
      </c>
      <c r="I136" s="134"/>
      <c r="J136" s="134">
        <f>ROUND(I136*H136,2)</f>
        <v>0</v>
      </c>
      <c r="K136" s="135"/>
      <c r="L136" s="28"/>
      <c r="M136" s="136" t="s">
        <v>1</v>
      </c>
      <c r="N136" s="137" t="s">
        <v>39</v>
      </c>
      <c r="O136" s="138">
        <v>0.97499999999999998</v>
      </c>
      <c r="P136" s="138">
        <f>O136*H136</f>
        <v>18.72</v>
      </c>
      <c r="Q136" s="138">
        <v>0</v>
      </c>
      <c r="R136" s="138">
        <f>Q136*H136</f>
        <v>0</v>
      </c>
      <c r="S136" s="138">
        <v>0</v>
      </c>
      <c r="T136" s="139">
        <f>S136*H136</f>
        <v>0</v>
      </c>
      <c r="AR136" s="140" t="s">
        <v>139</v>
      </c>
      <c r="AT136" s="140" t="s">
        <v>135</v>
      </c>
      <c r="AU136" s="140" t="s">
        <v>84</v>
      </c>
      <c r="AY136" s="16" t="s">
        <v>133</v>
      </c>
      <c r="BE136" s="141">
        <f>IF(N136="základní",J136,0)</f>
        <v>0</v>
      </c>
      <c r="BF136" s="141">
        <f>IF(N136="snížená",J136,0)</f>
        <v>0</v>
      </c>
      <c r="BG136" s="141">
        <f>IF(N136="zákl. přenesená",J136,0)</f>
        <v>0</v>
      </c>
      <c r="BH136" s="141">
        <f>IF(N136="sníž. přenesená",J136,0)</f>
        <v>0</v>
      </c>
      <c r="BI136" s="141">
        <f>IF(N136="nulová",J136,0)</f>
        <v>0</v>
      </c>
      <c r="BJ136" s="16" t="s">
        <v>82</v>
      </c>
      <c r="BK136" s="141">
        <f>ROUND(I136*H136,2)</f>
        <v>0</v>
      </c>
      <c r="BL136" s="16" t="s">
        <v>139</v>
      </c>
      <c r="BM136" s="140" t="s">
        <v>351</v>
      </c>
    </row>
    <row r="137" spans="2:65" s="12" customFormat="1">
      <c r="B137" s="142"/>
      <c r="D137" s="143" t="s">
        <v>141</v>
      </c>
      <c r="E137" s="144" t="s">
        <v>1</v>
      </c>
      <c r="F137" s="145" t="s">
        <v>352</v>
      </c>
      <c r="H137" s="146">
        <v>19.2</v>
      </c>
      <c r="L137" s="142"/>
      <c r="M137" s="147"/>
      <c r="T137" s="148"/>
      <c r="AT137" s="144" t="s">
        <v>141</v>
      </c>
      <c r="AU137" s="144" t="s">
        <v>84</v>
      </c>
      <c r="AV137" s="12" t="s">
        <v>84</v>
      </c>
      <c r="AW137" s="12" t="s">
        <v>30</v>
      </c>
      <c r="AX137" s="12" t="s">
        <v>82</v>
      </c>
      <c r="AY137" s="144" t="s">
        <v>133</v>
      </c>
    </row>
    <row r="138" spans="2:65" s="1" customFormat="1" ht="33" customHeight="1">
      <c r="B138" s="128"/>
      <c r="C138" s="129" t="s">
        <v>84</v>
      </c>
      <c r="D138" s="129" t="s">
        <v>135</v>
      </c>
      <c r="E138" s="130" t="s">
        <v>353</v>
      </c>
      <c r="F138" s="131" t="s">
        <v>354</v>
      </c>
      <c r="G138" s="132" t="s">
        <v>196</v>
      </c>
      <c r="H138" s="133">
        <v>132.66399999999999</v>
      </c>
      <c r="I138" s="134"/>
      <c r="J138" s="134">
        <f>ROUND(I138*H138,2)</f>
        <v>0</v>
      </c>
      <c r="K138" s="135"/>
      <c r="L138" s="28"/>
      <c r="M138" s="136" t="s">
        <v>1</v>
      </c>
      <c r="N138" s="137" t="s">
        <v>39</v>
      </c>
      <c r="O138" s="138">
        <v>0.29699999999999999</v>
      </c>
      <c r="P138" s="138">
        <f>O138*H138</f>
        <v>39.401207999999997</v>
      </c>
      <c r="Q138" s="138">
        <v>0</v>
      </c>
      <c r="R138" s="138">
        <f>Q138*H138</f>
        <v>0</v>
      </c>
      <c r="S138" s="138">
        <v>0</v>
      </c>
      <c r="T138" s="139">
        <f>S138*H138</f>
        <v>0</v>
      </c>
      <c r="AR138" s="140" t="s">
        <v>139</v>
      </c>
      <c r="AT138" s="140" t="s">
        <v>135</v>
      </c>
      <c r="AU138" s="140" t="s">
        <v>84</v>
      </c>
      <c r="AY138" s="16" t="s">
        <v>133</v>
      </c>
      <c r="BE138" s="141">
        <f>IF(N138="základní",J138,0)</f>
        <v>0</v>
      </c>
      <c r="BF138" s="141">
        <f>IF(N138="snížená",J138,0)</f>
        <v>0</v>
      </c>
      <c r="BG138" s="141">
        <f>IF(N138="zákl. přenesená",J138,0)</f>
        <v>0</v>
      </c>
      <c r="BH138" s="141">
        <f>IF(N138="sníž. přenesená",J138,0)</f>
        <v>0</v>
      </c>
      <c r="BI138" s="141">
        <f>IF(N138="nulová",J138,0)</f>
        <v>0</v>
      </c>
      <c r="BJ138" s="16" t="s">
        <v>82</v>
      </c>
      <c r="BK138" s="141">
        <f>ROUND(I138*H138,2)</f>
        <v>0</v>
      </c>
      <c r="BL138" s="16" t="s">
        <v>139</v>
      </c>
      <c r="BM138" s="140" t="s">
        <v>355</v>
      </c>
    </row>
    <row r="139" spans="2:65" s="12" customFormat="1">
      <c r="B139" s="142"/>
      <c r="D139" s="143" t="s">
        <v>141</v>
      </c>
      <c r="E139" s="144" t="s">
        <v>1</v>
      </c>
      <c r="F139" s="145" t="s">
        <v>356</v>
      </c>
      <c r="H139" s="146">
        <v>132.66399999999999</v>
      </c>
      <c r="L139" s="142"/>
      <c r="M139" s="147"/>
      <c r="T139" s="148"/>
      <c r="AT139" s="144" t="s">
        <v>141</v>
      </c>
      <c r="AU139" s="144" t="s">
        <v>84</v>
      </c>
      <c r="AV139" s="12" t="s">
        <v>84</v>
      </c>
      <c r="AW139" s="12" t="s">
        <v>30</v>
      </c>
      <c r="AX139" s="12" t="s">
        <v>82</v>
      </c>
      <c r="AY139" s="144" t="s">
        <v>133</v>
      </c>
    </row>
    <row r="140" spans="2:65" s="1" customFormat="1" ht="33" customHeight="1">
      <c r="B140" s="128"/>
      <c r="C140" s="129" t="s">
        <v>150</v>
      </c>
      <c r="D140" s="129" t="s">
        <v>135</v>
      </c>
      <c r="E140" s="130" t="s">
        <v>357</v>
      </c>
      <c r="F140" s="131" t="s">
        <v>358</v>
      </c>
      <c r="G140" s="132" t="s">
        <v>196</v>
      </c>
      <c r="H140" s="133">
        <v>134.08799999999999</v>
      </c>
      <c r="I140" s="134"/>
      <c r="J140" s="134">
        <f>ROUND(I140*H140,2)</f>
        <v>0</v>
      </c>
      <c r="K140" s="135"/>
      <c r="L140" s="28"/>
      <c r="M140" s="136" t="s">
        <v>1</v>
      </c>
      <c r="N140" s="137" t="s">
        <v>39</v>
      </c>
      <c r="O140" s="138">
        <v>0.67200000000000004</v>
      </c>
      <c r="P140" s="138">
        <f>O140*H140</f>
        <v>90.107135999999997</v>
      </c>
      <c r="Q140" s="138">
        <v>0</v>
      </c>
      <c r="R140" s="138">
        <f>Q140*H140</f>
        <v>0</v>
      </c>
      <c r="S140" s="138">
        <v>0</v>
      </c>
      <c r="T140" s="139">
        <f>S140*H140</f>
        <v>0</v>
      </c>
      <c r="AR140" s="140" t="s">
        <v>139</v>
      </c>
      <c r="AT140" s="140" t="s">
        <v>135</v>
      </c>
      <c r="AU140" s="140" t="s">
        <v>84</v>
      </c>
      <c r="AY140" s="16" t="s">
        <v>133</v>
      </c>
      <c r="BE140" s="141">
        <f>IF(N140="základní",J140,0)</f>
        <v>0</v>
      </c>
      <c r="BF140" s="141">
        <f>IF(N140="snížená",J140,0)</f>
        <v>0</v>
      </c>
      <c r="BG140" s="141">
        <f>IF(N140="zákl. přenesená",J140,0)</f>
        <v>0</v>
      </c>
      <c r="BH140" s="141">
        <f>IF(N140="sníž. přenesená",J140,0)</f>
        <v>0</v>
      </c>
      <c r="BI140" s="141">
        <f>IF(N140="nulová",J140,0)</f>
        <v>0</v>
      </c>
      <c r="BJ140" s="16" t="s">
        <v>82</v>
      </c>
      <c r="BK140" s="141">
        <f>ROUND(I140*H140,2)</f>
        <v>0</v>
      </c>
      <c r="BL140" s="16" t="s">
        <v>139</v>
      </c>
      <c r="BM140" s="140" t="s">
        <v>359</v>
      </c>
    </row>
    <row r="141" spans="2:65" s="12" customFormat="1">
      <c r="B141" s="142"/>
      <c r="D141" s="143" t="s">
        <v>141</v>
      </c>
      <c r="E141" s="144" t="s">
        <v>1</v>
      </c>
      <c r="F141" s="145" t="s">
        <v>360</v>
      </c>
      <c r="H141" s="146">
        <v>4.8860000000000001</v>
      </c>
      <c r="L141" s="142"/>
      <c r="M141" s="147"/>
      <c r="T141" s="148"/>
      <c r="AT141" s="144" t="s">
        <v>141</v>
      </c>
      <c r="AU141" s="144" t="s">
        <v>84</v>
      </c>
      <c r="AV141" s="12" t="s">
        <v>84</v>
      </c>
      <c r="AW141" s="12" t="s">
        <v>30</v>
      </c>
      <c r="AX141" s="12" t="s">
        <v>74</v>
      </c>
      <c r="AY141" s="144" t="s">
        <v>133</v>
      </c>
    </row>
    <row r="142" spans="2:65" s="12" customFormat="1">
      <c r="B142" s="142"/>
      <c r="D142" s="143" t="s">
        <v>141</v>
      </c>
      <c r="E142" s="144" t="s">
        <v>1</v>
      </c>
      <c r="F142" s="145" t="s">
        <v>361</v>
      </c>
      <c r="H142" s="146">
        <v>1.962</v>
      </c>
      <c r="L142" s="142"/>
      <c r="M142" s="147"/>
      <c r="T142" s="148"/>
      <c r="AT142" s="144" t="s">
        <v>141</v>
      </c>
      <c r="AU142" s="144" t="s">
        <v>84</v>
      </c>
      <c r="AV142" s="12" t="s">
        <v>84</v>
      </c>
      <c r="AW142" s="12" t="s">
        <v>30</v>
      </c>
      <c r="AX142" s="12" t="s">
        <v>74</v>
      </c>
      <c r="AY142" s="144" t="s">
        <v>133</v>
      </c>
    </row>
    <row r="143" spans="2:65" s="12" customFormat="1">
      <c r="B143" s="142"/>
      <c r="D143" s="143" t="s">
        <v>141</v>
      </c>
      <c r="E143" s="144" t="s">
        <v>1</v>
      </c>
      <c r="F143" s="145" t="s">
        <v>362</v>
      </c>
      <c r="H143" s="146">
        <v>23.76</v>
      </c>
      <c r="L143" s="142"/>
      <c r="M143" s="147"/>
      <c r="T143" s="148"/>
      <c r="AT143" s="144" t="s">
        <v>141</v>
      </c>
      <c r="AU143" s="144" t="s">
        <v>84</v>
      </c>
      <c r="AV143" s="12" t="s">
        <v>84</v>
      </c>
      <c r="AW143" s="12" t="s">
        <v>30</v>
      </c>
      <c r="AX143" s="12" t="s">
        <v>74</v>
      </c>
      <c r="AY143" s="144" t="s">
        <v>133</v>
      </c>
    </row>
    <row r="144" spans="2:65" s="12" customFormat="1">
      <c r="B144" s="142"/>
      <c r="D144" s="143" t="s">
        <v>141</v>
      </c>
      <c r="E144" s="144" t="s">
        <v>1</v>
      </c>
      <c r="F144" s="145" t="s">
        <v>363</v>
      </c>
      <c r="H144" s="146">
        <v>87.24</v>
      </c>
      <c r="L144" s="142"/>
      <c r="M144" s="147"/>
      <c r="T144" s="148"/>
      <c r="AT144" s="144" t="s">
        <v>141</v>
      </c>
      <c r="AU144" s="144" t="s">
        <v>84</v>
      </c>
      <c r="AV144" s="12" t="s">
        <v>84</v>
      </c>
      <c r="AW144" s="12" t="s">
        <v>30</v>
      </c>
      <c r="AX144" s="12" t="s">
        <v>74</v>
      </c>
      <c r="AY144" s="144" t="s">
        <v>133</v>
      </c>
    </row>
    <row r="145" spans="2:65" s="12" customFormat="1">
      <c r="B145" s="142"/>
      <c r="D145" s="143" t="s">
        <v>141</v>
      </c>
      <c r="E145" s="144" t="s">
        <v>1</v>
      </c>
      <c r="F145" s="145" t="s">
        <v>364</v>
      </c>
      <c r="H145" s="146">
        <v>16.239999999999998</v>
      </c>
      <c r="L145" s="142"/>
      <c r="M145" s="147"/>
      <c r="T145" s="148"/>
      <c r="AT145" s="144" t="s">
        <v>141</v>
      </c>
      <c r="AU145" s="144" t="s">
        <v>84</v>
      </c>
      <c r="AV145" s="12" t="s">
        <v>84</v>
      </c>
      <c r="AW145" s="12" t="s">
        <v>30</v>
      </c>
      <c r="AX145" s="12" t="s">
        <v>74</v>
      </c>
      <c r="AY145" s="144" t="s">
        <v>133</v>
      </c>
    </row>
    <row r="146" spans="2:65" s="13" customFormat="1">
      <c r="B146" s="149"/>
      <c r="D146" s="143" t="s">
        <v>141</v>
      </c>
      <c r="E146" s="150" t="s">
        <v>1</v>
      </c>
      <c r="F146" s="151" t="s">
        <v>149</v>
      </c>
      <c r="H146" s="152">
        <v>134.08799999999999</v>
      </c>
      <c r="L146" s="149"/>
      <c r="M146" s="153"/>
      <c r="T146" s="154"/>
      <c r="AT146" s="150" t="s">
        <v>141</v>
      </c>
      <c r="AU146" s="150" t="s">
        <v>84</v>
      </c>
      <c r="AV146" s="13" t="s">
        <v>139</v>
      </c>
      <c r="AW146" s="13" t="s">
        <v>30</v>
      </c>
      <c r="AX146" s="13" t="s">
        <v>82</v>
      </c>
      <c r="AY146" s="150" t="s">
        <v>133</v>
      </c>
    </row>
    <row r="147" spans="2:65" s="1" customFormat="1" ht="37.75" customHeight="1">
      <c r="B147" s="128"/>
      <c r="C147" s="129" t="s">
        <v>139</v>
      </c>
      <c r="D147" s="129" t="s">
        <v>135</v>
      </c>
      <c r="E147" s="130" t="s">
        <v>365</v>
      </c>
      <c r="F147" s="131" t="s">
        <v>366</v>
      </c>
      <c r="G147" s="132" t="s">
        <v>196</v>
      </c>
      <c r="H147" s="133">
        <v>16.239999999999998</v>
      </c>
      <c r="I147" s="134"/>
      <c r="J147" s="134">
        <f>ROUND(I147*H147,2)</f>
        <v>0</v>
      </c>
      <c r="K147" s="135"/>
      <c r="L147" s="28"/>
      <c r="M147" s="136" t="s">
        <v>1</v>
      </c>
      <c r="N147" s="137" t="s">
        <v>39</v>
      </c>
      <c r="O147" s="138">
        <v>4.3999999999999997E-2</v>
      </c>
      <c r="P147" s="138">
        <f>O147*H147</f>
        <v>0.71455999999999986</v>
      </c>
      <c r="Q147" s="138">
        <v>0</v>
      </c>
      <c r="R147" s="138">
        <f>Q147*H147</f>
        <v>0</v>
      </c>
      <c r="S147" s="138">
        <v>0</v>
      </c>
      <c r="T147" s="139">
        <f>S147*H147</f>
        <v>0</v>
      </c>
      <c r="AR147" s="140" t="s">
        <v>139</v>
      </c>
      <c r="AT147" s="140" t="s">
        <v>135</v>
      </c>
      <c r="AU147" s="140" t="s">
        <v>84</v>
      </c>
      <c r="AY147" s="16" t="s">
        <v>133</v>
      </c>
      <c r="BE147" s="141">
        <f>IF(N147="základní",J147,0)</f>
        <v>0</v>
      </c>
      <c r="BF147" s="141">
        <f>IF(N147="snížená",J147,0)</f>
        <v>0</v>
      </c>
      <c r="BG147" s="141">
        <f>IF(N147="zákl. přenesená",J147,0)</f>
        <v>0</v>
      </c>
      <c r="BH147" s="141">
        <f>IF(N147="sníž. přenesená",J147,0)</f>
        <v>0</v>
      </c>
      <c r="BI147" s="141">
        <f>IF(N147="nulová",J147,0)</f>
        <v>0</v>
      </c>
      <c r="BJ147" s="16" t="s">
        <v>82</v>
      </c>
      <c r="BK147" s="141">
        <f>ROUND(I147*H147,2)</f>
        <v>0</v>
      </c>
      <c r="BL147" s="16" t="s">
        <v>139</v>
      </c>
      <c r="BM147" s="140" t="s">
        <v>367</v>
      </c>
    </row>
    <row r="148" spans="2:65" s="12" customFormat="1">
      <c r="B148" s="142"/>
      <c r="D148" s="143" t="s">
        <v>141</v>
      </c>
      <c r="E148" s="144" t="s">
        <v>1</v>
      </c>
      <c r="F148" s="145" t="s">
        <v>368</v>
      </c>
      <c r="H148" s="146">
        <v>16.239999999999998</v>
      </c>
      <c r="L148" s="142"/>
      <c r="M148" s="147"/>
      <c r="T148" s="148"/>
      <c r="AT148" s="144" t="s">
        <v>141</v>
      </c>
      <c r="AU148" s="144" t="s">
        <v>84</v>
      </c>
      <c r="AV148" s="12" t="s">
        <v>84</v>
      </c>
      <c r="AW148" s="12" t="s">
        <v>30</v>
      </c>
      <c r="AX148" s="12" t="s">
        <v>82</v>
      </c>
      <c r="AY148" s="144" t="s">
        <v>133</v>
      </c>
    </row>
    <row r="149" spans="2:65" s="1" customFormat="1" ht="37.75" customHeight="1">
      <c r="B149" s="128"/>
      <c r="C149" s="129" t="s">
        <v>158</v>
      </c>
      <c r="D149" s="129" t="s">
        <v>135</v>
      </c>
      <c r="E149" s="130" t="s">
        <v>200</v>
      </c>
      <c r="F149" s="131" t="s">
        <v>201</v>
      </c>
      <c r="G149" s="132" t="s">
        <v>196</v>
      </c>
      <c r="H149" s="133">
        <v>269.71199999999999</v>
      </c>
      <c r="I149" s="134"/>
      <c r="J149" s="134">
        <f>ROUND(I149*H149,2)</f>
        <v>0</v>
      </c>
      <c r="K149" s="135"/>
      <c r="L149" s="28"/>
      <c r="M149" s="136" t="s">
        <v>1</v>
      </c>
      <c r="N149" s="137" t="s">
        <v>39</v>
      </c>
      <c r="O149" s="138">
        <v>8.6999999999999994E-2</v>
      </c>
      <c r="P149" s="138">
        <f>O149*H149</f>
        <v>23.464943999999999</v>
      </c>
      <c r="Q149" s="138">
        <v>0</v>
      </c>
      <c r="R149" s="138">
        <f>Q149*H149</f>
        <v>0</v>
      </c>
      <c r="S149" s="138">
        <v>0</v>
      </c>
      <c r="T149" s="139">
        <f>S149*H149</f>
        <v>0</v>
      </c>
      <c r="AR149" s="140" t="s">
        <v>139</v>
      </c>
      <c r="AT149" s="140" t="s">
        <v>135</v>
      </c>
      <c r="AU149" s="140" t="s">
        <v>84</v>
      </c>
      <c r="AY149" s="16" t="s">
        <v>133</v>
      </c>
      <c r="BE149" s="141">
        <f>IF(N149="základní",J149,0)</f>
        <v>0</v>
      </c>
      <c r="BF149" s="141">
        <f>IF(N149="snížená",J149,0)</f>
        <v>0</v>
      </c>
      <c r="BG149" s="141">
        <f>IF(N149="zákl. přenesená",J149,0)</f>
        <v>0</v>
      </c>
      <c r="BH149" s="141">
        <f>IF(N149="sníž. přenesená",J149,0)</f>
        <v>0</v>
      </c>
      <c r="BI149" s="141">
        <f>IF(N149="nulová",J149,0)</f>
        <v>0</v>
      </c>
      <c r="BJ149" s="16" t="s">
        <v>82</v>
      </c>
      <c r="BK149" s="141">
        <f>ROUND(I149*H149,2)</f>
        <v>0</v>
      </c>
      <c r="BL149" s="16" t="s">
        <v>139</v>
      </c>
      <c r="BM149" s="140" t="s">
        <v>369</v>
      </c>
    </row>
    <row r="150" spans="2:65" s="12" customFormat="1">
      <c r="B150" s="142"/>
      <c r="D150" s="143" t="s">
        <v>141</v>
      </c>
      <c r="E150" s="144" t="s">
        <v>1</v>
      </c>
      <c r="F150" s="145" t="s">
        <v>370</v>
      </c>
      <c r="H150" s="146">
        <v>151.864</v>
      </c>
      <c r="L150" s="142"/>
      <c r="M150" s="147"/>
      <c r="T150" s="148"/>
      <c r="AT150" s="144" t="s">
        <v>141</v>
      </c>
      <c r="AU150" s="144" t="s">
        <v>84</v>
      </c>
      <c r="AV150" s="12" t="s">
        <v>84</v>
      </c>
      <c r="AW150" s="12" t="s">
        <v>30</v>
      </c>
      <c r="AX150" s="12" t="s">
        <v>74</v>
      </c>
      <c r="AY150" s="144" t="s">
        <v>133</v>
      </c>
    </row>
    <row r="151" spans="2:65" s="12" customFormat="1">
      <c r="B151" s="142"/>
      <c r="D151" s="143" t="s">
        <v>141</v>
      </c>
      <c r="E151" s="144" t="s">
        <v>1</v>
      </c>
      <c r="F151" s="145" t="s">
        <v>371</v>
      </c>
      <c r="H151" s="146">
        <v>117.848</v>
      </c>
      <c r="L151" s="142"/>
      <c r="M151" s="147"/>
      <c r="T151" s="148"/>
      <c r="AT151" s="144" t="s">
        <v>141</v>
      </c>
      <c r="AU151" s="144" t="s">
        <v>84</v>
      </c>
      <c r="AV151" s="12" t="s">
        <v>84</v>
      </c>
      <c r="AW151" s="12" t="s">
        <v>30</v>
      </c>
      <c r="AX151" s="12" t="s">
        <v>74</v>
      </c>
      <c r="AY151" s="144" t="s">
        <v>133</v>
      </c>
    </row>
    <row r="152" spans="2:65" s="13" customFormat="1">
      <c r="B152" s="149"/>
      <c r="D152" s="143" t="s">
        <v>141</v>
      </c>
      <c r="E152" s="150" t="s">
        <v>1</v>
      </c>
      <c r="F152" s="151" t="s">
        <v>149</v>
      </c>
      <c r="H152" s="152">
        <v>269.71199999999999</v>
      </c>
      <c r="L152" s="149"/>
      <c r="M152" s="153"/>
      <c r="T152" s="154"/>
      <c r="AT152" s="150" t="s">
        <v>141</v>
      </c>
      <c r="AU152" s="150" t="s">
        <v>84</v>
      </c>
      <c r="AV152" s="13" t="s">
        <v>139</v>
      </c>
      <c r="AW152" s="13" t="s">
        <v>30</v>
      </c>
      <c r="AX152" s="13" t="s">
        <v>82</v>
      </c>
      <c r="AY152" s="150" t="s">
        <v>133</v>
      </c>
    </row>
    <row r="153" spans="2:65" s="1" customFormat="1" ht="37.75" customHeight="1">
      <c r="B153" s="128"/>
      <c r="C153" s="129" t="s">
        <v>163</v>
      </c>
      <c r="D153" s="129" t="s">
        <v>135</v>
      </c>
      <c r="E153" s="130" t="s">
        <v>205</v>
      </c>
      <c r="F153" s="131" t="s">
        <v>206</v>
      </c>
      <c r="G153" s="132" t="s">
        <v>196</v>
      </c>
      <c r="H153" s="133">
        <v>2697.12</v>
      </c>
      <c r="I153" s="134"/>
      <c r="J153" s="134">
        <f>ROUND(I153*H153,2)</f>
        <v>0</v>
      </c>
      <c r="K153" s="135"/>
      <c r="L153" s="28"/>
      <c r="M153" s="136" t="s">
        <v>1</v>
      </c>
      <c r="N153" s="137" t="s">
        <v>39</v>
      </c>
      <c r="O153" s="138">
        <v>5.0000000000000001E-3</v>
      </c>
      <c r="P153" s="138">
        <f>O153*H153</f>
        <v>13.4856</v>
      </c>
      <c r="Q153" s="138">
        <v>0</v>
      </c>
      <c r="R153" s="138">
        <f>Q153*H153</f>
        <v>0</v>
      </c>
      <c r="S153" s="138">
        <v>0</v>
      </c>
      <c r="T153" s="139">
        <f>S153*H153</f>
        <v>0</v>
      </c>
      <c r="AR153" s="140" t="s">
        <v>139</v>
      </c>
      <c r="AT153" s="140" t="s">
        <v>135</v>
      </c>
      <c r="AU153" s="140" t="s">
        <v>84</v>
      </c>
      <c r="AY153" s="16" t="s">
        <v>133</v>
      </c>
      <c r="BE153" s="141">
        <f>IF(N153="základní",J153,0)</f>
        <v>0</v>
      </c>
      <c r="BF153" s="141">
        <f>IF(N153="snížená",J153,0)</f>
        <v>0</v>
      </c>
      <c r="BG153" s="141">
        <f>IF(N153="zákl. přenesená",J153,0)</f>
        <v>0</v>
      </c>
      <c r="BH153" s="141">
        <f>IF(N153="sníž. přenesená",J153,0)</f>
        <v>0</v>
      </c>
      <c r="BI153" s="141">
        <f>IF(N153="nulová",J153,0)</f>
        <v>0</v>
      </c>
      <c r="BJ153" s="16" t="s">
        <v>82</v>
      </c>
      <c r="BK153" s="141">
        <f>ROUND(I153*H153,2)</f>
        <v>0</v>
      </c>
      <c r="BL153" s="16" t="s">
        <v>139</v>
      </c>
      <c r="BM153" s="140" t="s">
        <v>372</v>
      </c>
    </row>
    <row r="154" spans="2:65" s="12" customFormat="1">
      <c r="B154" s="142"/>
      <c r="D154" s="143" t="s">
        <v>141</v>
      </c>
      <c r="E154" s="144" t="s">
        <v>1</v>
      </c>
      <c r="F154" s="145" t="s">
        <v>373</v>
      </c>
      <c r="H154" s="146">
        <v>2697.12</v>
      </c>
      <c r="L154" s="142"/>
      <c r="M154" s="147"/>
      <c r="T154" s="148"/>
      <c r="AT154" s="144" t="s">
        <v>141</v>
      </c>
      <c r="AU154" s="144" t="s">
        <v>84</v>
      </c>
      <c r="AV154" s="12" t="s">
        <v>84</v>
      </c>
      <c r="AW154" s="12" t="s">
        <v>30</v>
      </c>
      <c r="AX154" s="12" t="s">
        <v>82</v>
      </c>
      <c r="AY154" s="144" t="s">
        <v>133</v>
      </c>
    </row>
    <row r="155" spans="2:65" s="1" customFormat="1" ht="24.15" customHeight="1">
      <c r="B155" s="128"/>
      <c r="C155" s="129" t="s">
        <v>168</v>
      </c>
      <c r="D155" s="129" t="s">
        <v>135</v>
      </c>
      <c r="E155" s="130" t="s">
        <v>374</v>
      </c>
      <c r="F155" s="131" t="s">
        <v>375</v>
      </c>
      <c r="G155" s="132" t="s">
        <v>196</v>
      </c>
      <c r="H155" s="133">
        <v>16.239999999999998</v>
      </c>
      <c r="I155" s="134"/>
      <c r="J155" s="134">
        <f>ROUND(I155*H155,2)</f>
        <v>0</v>
      </c>
      <c r="K155" s="135"/>
      <c r="L155" s="28"/>
      <c r="M155" s="136" t="s">
        <v>1</v>
      </c>
      <c r="N155" s="137" t="s">
        <v>39</v>
      </c>
      <c r="O155" s="138">
        <v>0.19700000000000001</v>
      </c>
      <c r="P155" s="138">
        <f>O155*H155</f>
        <v>3.1992799999999999</v>
      </c>
      <c r="Q155" s="138">
        <v>0</v>
      </c>
      <c r="R155" s="138">
        <f>Q155*H155</f>
        <v>0</v>
      </c>
      <c r="S155" s="138">
        <v>0</v>
      </c>
      <c r="T155" s="139">
        <f>S155*H155</f>
        <v>0</v>
      </c>
      <c r="AR155" s="140" t="s">
        <v>139</v>
      </c>
      <c r="AT155" s="140" t="s">
        <v>135</v>
      </c>
      <c r="AU155" s="140" t="s">
        <v>84</v>
      </c>
      <c r="AY155" s="16" t="s">
        <v>133</v>
      </c>
      <c r="BE155" s="141">
        <f>IF(N155="základní",J155,0)</f>
        <v>0</v>
      </c>
      <c r="BF155" s="141">
        <f>IF(N155="snížená",J155,0)</f>
        <v>0</v>
      </c>
      <c r="BG155" s="141">
        <f>IF(N155="zákl. přenesená",J155,0)</f>
        <v>0</v>
      </c>
      <c r="BH155" s="141">
        <f>IF(N155="sníž. přenesená",J155,0)</f>
        <v>0</v>
      </c>
      <c r="BI155" s="141">
        <f>IF(N155="nulová",J155,0)</f>
        <v>0</v>
      </c>
      <c r="BJ155" s="16" t="s">
        <v>82</v>
      </c>
      <c r="BK155" s="141">
        <f>ROUND(I155*H155,2)</f>
        <v>0</v>
      </c>
      <c r="BL155" s="16" t="s">
        <v>139</v>
      </c>
      <c r="BM155" s="140" t="s">
        <v>376</v>
      </c>
    </row>
    <row r="156" spans="2:65" s="12" customFormat="1">
      <c r="B156" s="142"/>
      <c r="D156" s="143" t="s">
        <v>141</v>
      </c>
      <c r="E156" s="144" t="s">
        <v>1</v>
      </c>
      <c r="F156" s="145" t="s">
        <v>377</v>
      </c>
      <c r="H156" s="146">
        <v>16.239999999999998</v>
      </c>
      <c r="L156" s="142"/>
      <c r="M156" s="147"/>
      <c r="T156" s="148"/>
      <c r="AT156" s="144" t="s">
        <v>141</v>
      </c>
      <c r="AU156" s="144" t="s">
        <v>84</v>
      </c>
      <c r="AV156" s="12" t="s">
        <v>84</v>
      </c>
      <c r="AW156" s="12" t="s">
        <v>30</v>
      </c>
      <c r="AX156" s="12" t="s">
        <v>82</v>
      </c>
      <c r="AY156" s="144" t="s">
        <v>133</v>
      </c>
    </row>
    <row r="157" spans="2:65" s="1" customFormat="1" ht="33" customHeight="1">
      <c r="B157" s="128"/>
      <c r="C157" s="129" t="s">
        <v>173</v>
      </c>
      <c r="D157" s="129" t="s">
        <v>135</v>
      </c>
      <c r="E157" s="130" t="s">
        <v>210</v>
      </c>
      <c r="F157" s="131" t="s">
        <v>211</v>
      </c>
      <c r="G157" s="132" t="s">
        <v>212</v>
      </c>
      <c r="H157" s="133">
        <v>485.48200000000003</v>
      </c>
      <c r="I157" s="134"/>
      <c r="J157" s="134">
        <f>ROUND(I157*H157,2)</f>
        <v>0</v>
      </c>
      <c r="K157" s="135"/>
      <c r="L157" s="28"/>
      <c r="M157" s="136" t="s">
        <v>1</v>
      </c>
      <c r="N157" s="137" t="s">
        <v>39</v>
      </c>
      <c r="O157" s="138">
        <v>0</v>
      </c>
      <c r="P157" s="138">
        <f>O157*H157</f>
        <v>0</v>
      </c>
      <c r="Q157" s="138">
        <v>0</v>
      </c>
      <c r="R157" s="138">
        <f>Q157*H157</f>
        <v>0</v>
      </c>
      <c r="S157" s="138">
        <v>0</v>
      </c>
      <c r="T157" s="139">
        <f>S157*H157</f>
        <v>0</v>
      </c>
      <c r="AR157" s="140" t="s">
        <v>139</v>
      </c>
      <c r="AT157" s="140" t="s">
        <v>135</v>
      </c>
      <c r="AU157" s="140" t="s">
        <v>84</v>
      </c>
      <c r="AY157" s="16" t="s">
        <v>133</v>
      </c>
      <c r="BE157" s="141">
        <f>IF(N157="základní",J157,0)</f>
        <v>0</v>
      </c>
      <c r="BF157" s="141">
        <f>IF(N157="snížená",J157,0)</f>
        <v>0</v>
      </c>
      <c r="BG157" s="141">
        <f>IF(N157="zákl. přenesená",J157,0)</f>
        <v>0</v>
      </c>
      <c r="BH157" s="141">
        <f>IF(N157="sníž. přenesená",J157,0)</f>
        <v>0</v>
      </c>
      <c r="BI157" s="141">
        <f>IF(N157="nulová",J157,0)</f>
        <v>0</v>
      </c>
      <c r="BJ157" s="16" t="s">
        <v>82</v>
      </c>
      <c r="BK157" s="141">
        <f>ROUND(I157*H157,2)</f>
        <v>0</v>
      </c>
      <c r="BL157" s="16" t="s">
        <v>139</v>
      </c>
      <c r="BM157" s="140" t="s">
        <v>378</v>
      </c>
    </row>
    <row r="158" spans="2:65" s="12" customFormat="1">
      <c r="B158" s="142"/>
      <c r="D158" s="143" t="s">
        <v>141</v>
      </c>
      <c r="E158" s="144" t="s">
        <v>1</v>
      </c>
      <c r="F158" s="145" t="s">
        <v>379</v>
      </c>
      <c r="H158" s="146">
        <v>485.48200000000003</v>
      </c>
      <c r="L158" s="142"/>
      <c r="M158" s="147"/>
      <c r="T158" s="148"/>
      <c r="AT158" s="144" t="s">
        <v>141</v>
      </c>
      <c r="AU158" s="144" t="s">
        <v>84</v>
      </c>
      <c r="AV158" s="12" t="s">
        <v>84</v>
      </c>
      <c r="AW158" s="12" t="s">
        <v>30</v>
      </c>
      <c r="AX158" s="12" t="s">
        <v>82</v>
      </c>
      <c r="AY158" s="144" t="s">
        <v>133</v>
      </c>
    </row>
    <row r="159" spans="2:65" s="1" customFormat="1" ht="16.5" customHeight="1">
      <c r="B159" s="128"/>
      <c r="C159" s="129" t="s">
        <v>178</v>
      </c>
      <c r="D159" s="129" t="s">
        <v>135</v>
      </c>
      <c r="E159" s="130" t="s">
        <v>380</v>
      </c>
      <c r="F159" s="131" t="s">
        <v>381</v>
      </c>
      <c r="G159" s="132" t="s">
        <v>196</v>
      </c>
      <c r="H159" s="133">
        <v>9.4559999999999995</v>
      </c>
      <c r="I159" s="134"/>
      <c r="J159" s="134">
        <f>ROUND(I159*H159,2)</f>
        <v>0</v>
      </c>
      <c r="K159" s="135"/>
      <c r="L159" s="28"/>
      <c r="M159" s="136" t="s">
        <v>1</v>
      </c>
      <c r="N159" s="137" t="s">
        <v>39</v>
      </c>
      <c r="O159" s="138">
        <v>5.3999999999999999E-2</v>
      </c>
      <c r="P159" s="138">
        <f>O159*H159</f>
        <v>0.51062399999999997</v>
      </c>
      <c r="Q159" s="138">
        <v>0</v>
      </c>
      <c r="R159" s="138">
        <f>Q159*H159</f>
        <v>0</v>
      </c>
      <c r="S159" s="138">
        <v>0</v>
      </c>
      <c r="T159" s="139">
        <f>S159*H159</f>
        <v>0</v>
      </c>
      <c r="AR159" s="140" t="s">
        <v>139</v>
      </c>
      <c r="AT159" s="140" t="s">
        <v>135</v>
      </c>
      <c r="AU159" s="140" t="s">
        <v>84</v>
      </c>
      <c r="AY159" s="16" t="s">
        <v>133</v>
      </c>
      <c r="BE159" s="141">
        <f>IF(N159="základní",J159,0)</f>
        <v>0</v>
      </c>
      <c r="BF159" s="141">
        <f>IF(N159="snížená",J159,0)</f>
        <v>0</v>
      </c>
      <c r="BG159" s="141">
        <f>IF(N159="zákl. přenesená",J159,0)</f>
        <v>0</v>
      </c>
      <c r="BH159" s="141">
        <f>IF(N159="sníž. přenesená",J159,0)</f>
        <v>0</v>
      </c>
      <c r="BI159" s="141">
        <f>IF(N159="nulová",J159,0)</f>
        <v>0</v>
      </c>
      <c r="BJ159" s="16" t="s">
        <v>82</v>
      </c>
      <c r="BK159" s="141">
        <f>ROUND(I159*H159,2)</f>
        <v>0</v>
      </c>
      <c r="BL159" s="16" t="s">
        <v>139</v>
      </c>
      <c r="BM159" s="140" t="s">
        <v>382</v>
      </c>
    </row>
    <row r="160" spans="2:65" s="14" customFormat="1">
      <c r="B160" s="159"/>
      <c r="D160" s="143" t="s">
        <v>141</v>
      </c>
      <c r="E160" s="160" t="s">
        <v>1</v>
      </c>
      <c r="F160" s="161" t="s">
        <v>383</v>
      </c>
      <c r="H160" s="160" t="s">
        <v>1</v>
      </c>
      <c r="L160" s="159"/>
      <c r="M160" s="162"/>
      <c r="T160" s="163"/>
      <c r="AT160" s="160" t="s">
        <v>141</v>
      </c>
      <c r="AU160" s="160" t="s">
        <v>84</v>
      </c>
      <c r="AV160" s="14" t="s">
        <v>82</v>
      </c>
      <c r="AW160" s="14" t="s">
        <v>30</v>
      </c>
      <c r="AX160" s="14" t="s">
        <v>74</v>
      </c>
      <c r="AY160" s="160" t="s">
        <v>133</v>
      </c>
    </row>
    <row r="161" spans="2:65" s="12" customFormat="1">
      <c r="B161" s="142"/>
      <c r="D161" s="143" t="s">
        <v>141</v>
      </c>
      <c r="E161" s="144" t="s">
        <v>1</v>
      </c>
      <c r="F161" s="145" t="s">
        <v>384</v>
      </c>
      <c r="H161" s="146">
        <v>9.4559999999999995</v>
      </c>
      <c r="L161" s="142"/>
      <c r="M161" s="147"/>
      <c r="T161" s="148"/>
      <c r="AT161" s="144" t="s">
        <v>141</v>
      </c>
      <c r="AU161" s="144" t="s">
        <v>84</v>
      </c>
      <c r="AV161" s="12" t="s">
        <v>84</v>
      </c>
      <c r="AW161" s="12" t="s">
        <v>30</v>
      </c>
      <c r="AX161" s="12" t="s">
        <v>82</v>
      </c>
      <c r="AY161" s="144" t="s">
        <v>133</v>
      </c>
    </row>
    <row r="162" spans="2:65" s="1" customFormat="1" ht="16.5" customHeight="1">
      <c r="B162" s="128"/>
      <c r="C162" s="164" t="s">
        <v>184</v>
      </c>
      <c r="D162" s="164" t="s">
        <v>385</v>
      </c>
      <c r="E162" s="165" t="s">
        <v>386</v>
      </c>
      <c r="F162" s="166" t="s">
        <v>387</v>
      </c>
      <c r="G162" s="167" t="s">
        <v>388</v>
      </c>
      <c r="H162" s="168">
        <v>16071.8</v>
      </c>
      <c r="I162" s="169"/>
      <c r="J162" s="169">
        <f>ROUND(I162*H162,2)</f>
        <v>0</v>
      </c>
      <c r="K162" s="170"/>
      <c r="L162" s="171"/>
      <c r="M162" s="172" t="s">
        <v>1</v>
      </c>
      <c r="N162" s="173" t="s">
        <v>39</v>
      </c>
      <c r="O162" s="138">
        <v>0</v>
      </c>
      <c r="P162" s="138">
        <f>O162*H162</f>
        <v>0</v>
      </c>
      <c r="Q162" s="138">
        <v>1E-3</v>
      </c>
      <c r="R162" s="138">
        <f>Q162*H162</f>
        <v>16.0718</v>
      </c>
      <c r="S162" s="138">
        <v>0</v>
      </c>
      <c r="T162" s="139">
        <f>S162*H162</f>
        <v>0</v>
      </c>
      <c r="AR162" s="140" t="s">
        <v>173</v>
      </c>
      <c r="AT162" s="140" t="s">
        <v>385</v>
      </c>
      <c r="AU162" s="140" t="s">
        <v>84</v>
      </c>
      <c r="AY162" s="16" t="s">
        <v>133</v>
      </c>
      <c r="BE162" s="141">
        <f>IF(N162="základní",J162,0)</f>
        <v>0</v>
      </c>
      <c r="BF162" s="141">
        <f>IF(N162="snížená",J162,0)</f>
        <v>0</v>
      </c>
      <c r="BG162" s="141">
        <f>IF(N162="zákl. přenesená",J162,0)</f>
        <v>0</v>
      </c>
      <c r="BH162" s="141">
        <f>IF(N162="sníž. přenesená",J162,0)</f>
        <v>0</v>
      </c>
      <c r="BI162" s="141">
        <f>IF(N162="nulová",J162,0)</f>
        <v>0</v>
      </c>
      <c r="BJ162" s="16" t="s">
        <v>82</v>
      </c>
      <c r="BK162" s="141">
        <f>ROUND(I162*H162,2)</f>
        <v>0</v>
      </c>
      <c r="BL162" s="16" t="s">
        <v>139</v>
      </c>
      <c r="BM162" s="140" t="s">
        <v>389</v>
      </c>
    </row>
    <row r="163" spans="2:65" s="12" customFormat="1">
      <c r="B163" s="142"/>
      <c r="D163" s="143" t="s">
        <v>141</v>
      </c>
      <c r="E163" s="144" t="s">
        <v>1</v>
      </c>
      <c r="F163" s="145" t="s">
        <v>390</v>
      </c>
      <c r="H163" s="146">
        <v>16071.8</v>
      </c>
      <c r="L163" s="142"/>
      <c r="M163" s="147"/>
      <c r="T163" s="148"/>
      <c r="AT163" s="144" t="s">
        <v>141</v>
      </c>
      <c r="AU163" s="144" t="s">
        <v>84</v>
      </c>
      <c r="AV163" s="12" t="s">
        <v>84</v>
      </c>
      <c r="AW163" s="12" t="s">
        <v>30</v>
      </c>
      <c r="AX163" s="12" t="s">
        <v>82</v>
      </c>
      <c r="AY163" s="144" t="s">
        <v>133</v>
      </c>
    </row>
    <row r="164" spans="2:65" s="1" customFormat="1" ht="16.5" customHeight="1">
      <c r="B164" s="128"/>
      <c r="C164" s="129" t="s">
        <v>189</v>
      </c>
      <c r="D164" s="129" t="s">
        <v>135</v>
      </c>
      <c r="E164" s="130" t="s">
        <v>216</v>
      </c>
      <c r="F164" s="131" t="s">
        <v>217</v>
      </c>
      <c r="G164" s="132" t="s">
        <v>196</v>
      </c>
      <c r="H164" s="133">
        <v>285.952</v>
      </c>
      <c r="I164" s="134"/>
      <c r="J164" s="134">
        <f>ROUND(I164*H164,2)</f>
        <v>0</v>
      </c>
      <c r="K164" s="135"/>
      <c r="L164" s="28"/>
      <c r="M164" s="136" t="s">
        <v>1</v>
      </c>
      <c r="N164" s="137" t="s">
        <v>39</v>
      </c>
      <c r="O164" s="138">
        <v>8.9999999999999993E-3</v>
      </c>
      <c r="P164" s="138">
        <f>O164*H164</f>
        <v>2.5735679999999999</v>
      </c>
      <c r="Q164" s="138">
        <v>0</v>
      </c>
      <c r="R164" s="138">
        <f>Q164*H164</f>
        <v>0</v>
      </c>
      <c r="S164" s="138">
        <v>0</v>
      </c>
      <c r="T164" s="139">
        <f>S164*H164</f>
        <v>0</v>
      </c>
      <c r="AR164" s="140" t="s">
        <v>139</v>
      </c>
      <c r="AT164" s="140" t="s">
        <v>135</v>
      </c>
      <c r="AU164" s="140" t="s">
        <v>84</v>
      </c>
      <c r="AY164" s="16" t="s">
        <v>133</v>
      </c>
      <c r="BE164" s="141">
        <f>IF(N164="základní",J164,0)</f>
        <v>0</v>
      </c>
      <c r="BF164" s="141">
        <f>IF(N164="snížená",J164,0)</f>
        <v>0</v>
      </c>
      <c r="BG164" s="141">
        <f>IF(N164="zákl. přenesená",J164,0)</f>
        <v>0</v>
      </c>
      <c r="BH164" s="141">
        <f>IF(N164="sníž. přenesená",J164,0)</f>
        <v>0</v>
      </c>
      <c r="BI164" s="141">
        <f>IF(N164="nulová",J164,0)</f>
        <v>0</v>
      </c>
      <c r="BJ164" s="16" t="s">
        <v>82</v>
      </c>
      <c r="BK164" s="141">
        <f>ROUND(I164*H164,2)</f>
        <v>0</v>
      </c>
      <c r="BL164" s="16" t="s">
        <v>139</v>
      </c>
      <c r="BM164" s="140" t="s">
        <v>391</v>
      </c>
    </row>
    <row r="165" spans="2:65" s="12" customFormat="1">
      <c r="B165" s="142"/>
      <c r="D165" s="143" t="s">
        <v>141</v>
      </c>
      <c r="E165" s="144" t="s">
        <v>1</v>
      </c>
      <c r="F165" s="145" t="s">
        <v>392</v>
      </c>
      <c r="H165" s="146">
        <v>285.952</v>
      </c>
      <c r="L165" s="142"/>
      <c r="M165" s="147"/>
      <c r="T165" s="148"/>
      <c r="AT165" s="144" t="s">
        <v>141</v>
      </c>
      <c r="AU165" s="144" t="s">
        <v>84</v>
      </c>
      <c r="AV165" s="12" t="s">
        <v>84</v>
      </c>
      <c r="AW165" s="12" t="s">
        <v>30</v>
      </c>
      <c r="AX165" s="12" t="s">
        <v>82</v>
      </c>
      <c r="AY165" s="144" t="s">
        <v>133</v>
      </c>
    </row>
    <row r="166" spans="2:65" s="1" customFormat="1" ht="24.15" customHeight="1">
      <c r="B166" s="128"/>
      <c r="C166" s="129" t="s">
        <v>8</v>
      </c>
      <c r="D166" s="129" t="s">
        <v>135</v>
      </c>
      <c r="E166" s="130" t="s">
        <v>393</v>
      </c>
      <c r="F166" s="131" t="s">
        <v>394</v>
      </c>
      <c r="G166" s="132" t="s">
        <v>196</v>
      </c>
      <c r="H166" s="133">
        <v>16.239999999999998</v>
      </c>
      <c r="I166" s="134"/>
      <c r="J166" s="134">
        <f>ROUND(I166*H166,2)</f>
        <v>0</v>
      </c>
      <c r="K166" s="135"/>
      <c r="L166" s="28"/>
      <c r="M166" s="136" t="s">
        <v>1</v>
      </c>
      <c r="N166" s="137" t="s">
        <v>39</v>
      </c>
      <c r="O166" s="138">
        <v>0.32800000000000001</v>
      </c>
      <c r="P166" s="138">
        <f>O166*H166</f>
        <v>5.3267199999999999</v>
      </c>
      <c r="Q166" s="138">
        <v>0</v>
      </c>
      <c r="R166" s="138">
        <f>Q166*H166</f>
        <v>0</v>
      </c>
      <c r="S166" s="138">
        <v>0</v>
      </c>
      <c r="T166" s="139">
        <f>S166*H166</f>
        <v>0</v>
      </c>
      <c r="AR166" s="140" t="s">
        <v>139</v>
      </c>
      <c r="AT166" s="140" t="s">
        <v>135</v>
      </c>
      <c r="AU166" s="140" t="s">
        <v>84</v>
      </c>
      <c r="AY166" s="16" t="s">
        <v>133</v>
      </c>
      <c r="BE166" s="141">
        <f>IF(N166="základní",J166,0)</f>
        <v>0</v>
      </c>
      <c r="BF166" s="141">
        <f>IF(N166="snížená",J166,0)</f>
        <v>0</v>
      </c>
      <c r="BG166" s="141">
        <f>IF(N166="zákl. přenesená",J166,0)</f>
        <v>0</v>
      </c>
      <c r="BH166" s="141">
        <f>IF(N166="sníž. přenesená",J166,0)</f>
        <v>0</v>
      </c>
      <c r="BI166" s="141">
        <f>IF(N166="nulová",J166,0)</f>
        <v>0</v>
      </c>
      <c r="BJ166" s="16" t="s">
        <v>82</v>
      </c>
      <c r="BK166" s="141">
        <f>ROUND(I166*H166,2)</f>
        <v>0</v>
      </c>
      <c r="BL166" s="16" t="s">
        <v>139</v>
      </c>
      <c r="BM166" s="140" t="s">
        <v>395</v>
      </c>
    </row>
    <row r="167" spans="2:65" s="12" customFormat="1">
      <c r="B167" s="142"/>
      <c r="D167" s="143" t="s">
        <v>141</v>
      </c>
      <c r="E167" s="144" t="s">
        <v>1</v>
      </c>
      <c r="F167" s="145" t="s">
        <v>396</v>
      </c>
      <c r="H167" s="146">
        <v>16.239999999999998</v>
      </c>
      <c r="L167" s="142"/>
      <c r="M167" s="147"/>
      <c r="T167" s="148"/>
      <c r="AT167" s="144" t="s">
        <v>141</v>
      </c>
      <c r="AU167" s="144" t="s">
        <v>84</v>
      </c>
      <c r="AV167" s="12" t="s">
        <v>84</v>
      </c>
      <c r="AW167" s="12" t="s">
        <v>30</v>
      </c>
      <c r="AX167" s="12" t="s">
        <v>82</v>
      </c>
      <c r="AY167" s="144" t="s">
        <v>133</v>
      </c>
    </row>
    <row r="168" spans="2:65" s="1" customFormat="1" ht="37.75" customHeight="1">
      <c r="B168" s="128"/>
      <c r="C168" s="129" t="s">
        <v>199</v>
      </c>
      <c r="D168" s="129" t="s">
        <v>135</v>
      </c>
      <c r="E168" s="130" t="s">
        <v>397</v>
      </c>
      <c r="F168" s="131" t="s">
        <v>398</v>
      </c>
      <c r="G168" s="132" t="s">
        <v>138</v>
      </c>
      <c r="H168" s="133">
        <v>2067.92</v>
      </c>
      <c r="I168" s="134"/>
      <c r="J168" s="134">
        <f>ROUND(I168*H168,2)</f>
        <v>0</v>
      </c>
      <c r="K168" s="135"/>
      <c r="L168" s="28"/>
      <c r="M168" s="136" t="s">
        <v>1</v>
      </c>
      <c r="N168" s="137" t="s">
        <v>39</v>
      </c>
      <c r="O168" s="138">
        <v>2.5000000000000001E-2</v>
      </c>
      <c r="P168" s="138">
        <f>O168*H168</f>
        <v>51.698000000000008</v>
      </c>
      <c r="Q168" s="138">
        <v>0</v>
      </c>
      <c r="R168" s="138">
        <f>Q168*H168</f>
        <v>0</v>
      </c>
      <c r="S168" s="138">
        <v>0</v>
      </c>
      <c r="T168" s="139">
        <f>S168*H168</f>
        <v>0</v>
      </c>
      <c r="AR168" s="140" t="s">
        <v>139</v>
      </c>
      <c r="AT168" s="140" t="s">
        <v>135</v>
      </c>
      <c r="AU168" s="140" t="s">
        <v>84</v>
      </c>
      <c r="AY168" s="16" t="s">
        <v>133</v>
      </c>
      <c r="BE168" s="141">
        <f>IF(N168="základní",J168,0)</f>
        <v>0</v>
      </c>
      <c r="BF168" s="141">
        <f>IF(N168="snížená",J168,0)</f>
        <v>0</v>
      </c>
      <c r="BG168" s="141">
        <f>IF(N168="zákl. přenesená",J168,0)</f>
        <v>0</v>
      </c>
      <c r="BH168" s="141">
        <f>IF(N168="sníž. přenesená",J168,0)</f>
        <v>0</v>
      </c>
      <c r="BI168" s="141">
        <f>IF(N168="nulová",J168,0)</f>
        <v>0</v>
      </c>
      <c r="BJ168" s="16" t="s">
        <v>82</v>
      </c>
      <c r="BK168" s="141">
        <f>ROUND(I168*H168,2)</f>
        <v>0</v>
      </c>
      <c r="BL168" s="16" t="s">
        <v>139</v>
      </c>
      <c r="BM168" s="140" t="s">
        <v>399</v>
      </c>
    </row>
    <row r="169" spans="2:65" s="12" customFormat="1">
      <c r="B169" s="142"/>
      <c r="D169" s="143" t="s">
        <v>141</v>
      </c>
      <c r="E169" s="144" t="s">
        <v>1</v>
      </c>
      <c r="F169" s="145" t="s">
        <v>400</v>
      </c>
      <c r="H169" s="146">
        <v>2067.92</v>
      </c>
      <c r="L169" s="142"/>
      <c r="M169" s="147"/>
      <c r="T169" s="148"/>
      <c r="AT169" s="144" t="s">
        <v>141</v>
      </c>
      <c r="AU169" s="144" t="s">
        <v>84</v>
      </c>
      <c r="AV169" s="12" t="s">
        <v>84</v>
      </c>
      <c r="AW169" s="12" t="s">
        <v>30</v>
      </c>
      <c r="AX169" s="12" t="s">
        <v>82</v>
      </c>
      <c r="AY169" s="144" t="s">
        <v>133</v>
      </c>
    </row>
    <row r="170" spans="2:65" s="11" customFormat="1" ht="22.75" customHeight="1">
      <c r="B170" s="117"/>
      <c r="D170" s="118" t="s">
        <v>73</v>
      </c>
      <c r="E170" s="126" t="s">
        <v>84</v>
      </c>
      <c r="F170" s="126" t="s">
        <v>401</v>
      </c>
      <c r="J170" s="127">
        <f>BK170</f>
        <v>0</v>
      </c>
      <c r="L170" s="117"/>
      <c r="M170" s="121"/>
      <c r="P170" s="122">
        <f>SUM(P171:P193)</f>
        <v>531.21150799999998</v>
      </c>
      <c r="R170" s="122">
        <f>SUM(R171:R193)</f>
        <v>488.34407795999994</v>
      </c>
      <c r="T170" s="123">
        <f>SUM(T171:T193)</f>
        <v>0</v>
      </c>
      <c r="AR170" s="118" t="s">
        <v>82</v>
      </c>
      <c r="AT170" s="124" t="s">
        <v>73</v>
      </c>
      <c r="AU170" s="124" t="s">
        <v>82</v>
      </c>
      <c r="AY170" s="118" t="s">
        <v>133</v>
      </c>
      <c r="BK170" s="125">
        <f>SUM(BK171:BK193)</f>
        <v>0</v>
      </c>
    </row>
    <row r="171" spans="2:65" s="1" customFormat="1" ht="33" customHeight="1">
      <c r="B171" s="128"/>
      <c r="C171" s="129" t="s">
        <v>204</v>
      </c>
      <c r="D171" s="129" t="s">
        <v>135</v>
      </c>
      <c r="E171" s="130" t="s">
        <v>402</v>
      </c>
      <c r="F171" s="131" t="s">
        <v>403</v>
      </c>
      <c r="G171" s="132" t="s">
        <v>196</v>
      </c>
      <c r="H171" s="133">
        <v>105.98699999999999</v>
      </c>
      <c r="I171" s="134"/>
      <c r="J171" s="134">
        <f>ROUND(I171*H171,2)</f>
        <v>0</v>
      </c>
      <c r="K171" s="135"/>
      <c r="L171" s="28"/>
      <c r="M171" s="136" t="s">
        <v>1</v>
      </c>
      <c r="N171" s="137" t="s">
        <v>39</v>
      </c>
      <c r="O171" s="138">
        <v>0.92</v>
      </c>
      <c r="P171" s="138">
        <f>O171*H171</f>
        <v>97.508039999999994</v>
      </c>
      <c r="Q171" s="138">
        <v>1.63</v>
      </c>
      <c r="R171" s="138">
        <f>Q171*H171</f>
        <v>172.75880999999998</v>
      </c>
      <c r="S171" s="138">
        <v>0</v>
      </c>
      <c r="T171" s="139">
        <f>S171*H171</f>
        <v>0</v>
      </c>
      <c r="AR171" s="140" t="s">
        <v>139</v>
      </c>
      <c r="AT171" s="140" t="s">
        <v>135</v>
      </c>
      <c r="AU171" s="140" t="s">
        <v>84</v>
      </c>
      <c r="AY171" s="16" t="s">
        <v>133</v>
      </c>
      <c r="BE171" s="141">
        <f>IF(N171="základní",J171,0)</f>
        <v>0</v>
      </c>
      <c r="BF171" s="141">
        <f>IF(N171="snížená",J171,0)</f>
        <v>0</v>
      </c>
      <c r="BG171" s="141">
        <f>IF(N171="zákl. přenesená",J171,0)</f>
        <v>0</v>
      </c>
      <c r="BH171" s="141">
        <f>IF(N171="sníž. přenesená",J171,0)</f>
        <v>0</v>
      </c>
      <c r="BI171" s="141">
        <f>IF(N171="nulová",J171,0)</f>
        <v>0</v>
      </c>
      <c r="BJ171" s="16" t="s">
        <v>82</v>
      </c>
      <c r="BK171" s="141">
        <f>ROUND(I171*H171,2)</f>
        <v>0</v>
      </c>
      <c r="BL171" s="16" t="s">
        <v>139</v>
      </c>
      <c r="BM171" s="140" t="s">
        <v>404</v>
      </c>
    </row>
    <row r="172" spans="2:65" s="12" customFormat="1">
      <c r="B172" s="142"/>
      <c r="D172" s="143" t="s">
        <v>141</v>
      </c>
      <c r="E172" s="144" t="s">
        <v>1</v>
      </c>
      <c r="F172" s="145" t="s">
        <v>405</v>
      </c>
      <c r="H172" s="146">
        <v>105.98699999999999</v>
      </c>
      <c r="L172" s="142"/>
      <c r="M172" s="147"/>
      <c r="T172" s="148"/>
      <c r="AT172" s="144" t="s">
        <v>141</v>
      </c>
      <c r="AU172" s="144" t="s">
        <v>84</v>
      </c>
      <c r="AV172" s="12" t="s">
        <v>84</v>
      </c>
      <c r="AW172" s="12" t="s">
        <v>30</v>
      </c>
      <c r="AX172" s="12" t="s">
        <v>82</v>
      </c>
      <c r="AY172" s="144" t="s">
        <v>133</v>
      </c>
    </row>
    <row r="173" spans="2:65" s="1" customFormat="1" ht="33" customHeight="1">
      <c r="B173" s="128"/>
      <c r="C173" s="129" t="s">
        <v>209</v>
      </c>
      <c r="D173" s="129" t="s">
        <v>135</v>
      </c>
      <c r="E173" s="130" t="s">
        <v>406</v>
      </c>
      <c r="F173" s="131" t="s">
        <v>407</v>
      </c>
      <c r="G173" s="132" t="s">
        <v>196</v>
      </c>
      <c r="H173" s="133">
        <v>87.24</v>
      </c>
      <c r="I173" s="134"/>
      <c r="J173" s="134">
        <f>ROUND(I173*H173,2)</f>
        <v>0</v>
      </c>
      <c r="K173" s="135"/>
      <c r="L173" s="28"/>
      <c r="M173" s="136" t="s">
        <v>1</v>
      </c>
      <c r="N173" s="137" t="s">
        <v>39</v>
      </c>
      <c r="O173" s="138">
        <v>0.92</v>
      </c>
      <c r="P173" s="138">
        <f>O173*H173</f>
        <v>80.260800000000003</v>
      </c>
      <c r="Q173" s="138">
        <v>1.665</v>
      </c>
      <c r="R173" s="138">
        <f>Q173*H173</f>
        <v>145.25459999999998</v>
      </c>
      <c r="S173" s="138">
        <v>0</v>
      </c>
      <c r="T173" s="139">
        <f>S173*H173</f>
        <v>0</v>
      </c>
      <c r="AR173" s="140" t="s">
        <v>139</v>
      </c>
      <c r="AT173" s="140" t="s">
        <v>135</v>
      </c>
      <c r="AU173" s="140" t="s">
        <v>84</v>
      </c>
      <c r="AY173" s="16" t="s">
        <v>133</v>
      </c>
      <c r="BE173" s="141">
        <f>IF(N173="základní",J173,0)</f>
        <v>0</v>
      </c>
      <c r="BF173" s="141">
        <f>IF(N173="snížená",J173,0)</f>
        <v>0</v>
      </c>
      <c r="BG173" s="141">
        <f>IF(N173="zákl. přenesená",J173,0)</f>
        <v>0</v>
      </c>
      <c r="BH173" s="141">
        <f>IF(N173="sníž. přenesená",J173,0)</f>
        <v>0</v>
      </c>
      <c r="BI173" s="141">
        <f>IF(N173="nulová",J173,0)</f>
        <v>0</v>
      </c>
      <c r="BJ173" s="16" t="s">
        <v>82</v>
      </c>
      <c r="BK173" s="141">
        <f>ROUND(I173*H173,2)</f>
        <v>0</v>
      </c>
      <c r="BL173" s="16" t="s">
        <v>139</v>
      </c>
      <c r="BM173" s="140" t="s">
        <v>408</v>
      </c>
    </row>
    <row r="174" spans="2:65" s="14" customFormat="1">
      <c r="B174" s="159"/>
      <c r="D174" s="143" t="s">
        <v>141</v>
      </c>
      <c r="E174" s="160" t="s">
        <v>1</v>
      </c>
      <c r="F174" s="161" t="s">
        <v>409</v>
      </c>
      <c r="H174" s="160" t="s">
        <v>1</v>
      </c>
      <c r="L174" s="159"/>
      <c r="M174" s="162"/>
      <c r="T174" s="163"/>
      <c r="AT174" s="160" t="s">
        <v>141</v>
      </c>
      <c r="AU174" s="160" t="s">
        <v>84</v>
      </c>
      <c r="AV174" s="14" t="s">
        <v>82</v>
      </c>
      <c r="AW174" s="14" t="s">
        <v>30</v>
      </c>
      <c r="AX174" s="14" t="s">
        <v>74</v>
      </c>
      <c r="AY174" s="160" t="s">
        <v>133</v>
      </c>
    </row>
    <row r="175" spans="2:65" s="12" customFormat="1">
      <c r="B175" s="142"/>
      <c r="D175" s="143" t="s">
        <v>141</v>
      </c>
      <c r="E175" s="144" t="s">
        <v>1</v>
      </c>
      <c r="F175" s="145" t="s">
        <v>410</v>
      </c>
      <c r="H175" s="146">
        <v>87.24</v>
      </c>
      <c r="L175" s="142"/>
      <c r="M175" s="147"/>
      <c r="T175" s="148"/>
      <c r="AT175" s="144" t="s">
        <v>141</v>
      </c>
      <c r="AU175" s="144" t="s">
        <v>84</v>
      </c>
      <c r="AV175" s="12" t="s">
        <v>84</v>
      </c>
      <c r="AW175" s="12" t="s">
        <v>30</v>
      </c>
      <c r="AX175" s="12" t="s">
        <v>74</v>
      </c>
      <c r="AY175" s="144" t="s">
        <v>133</v>
      </c>
    </row>
    <row r="176" spans="2:65" s="13" customFormat="1">
      <c r="B176" s="149"/>
      <c r="D176" s="143" t="s">
        <v>141</v>
      </c>
      <c r="E176" s="150" t="s">
        <v>1</v>
      </c>
      <c r="F176" s="151" t="s">
        <v>149</v>
      </c>
      <c r="H176" s="152">
        <v>87.24</v>
      </c>
      <c r="L176" s="149"/>
      <c r="M176" s="153"/>
      <c r="T176" s="154"/>
      <c r="AT176" s="150" t="s">
        <v>141</v>
      </c>
      <c r="AU176" s="150" t="s">
        <v>84</v>
      </c>
      <c r="AV176" s="13" t="s">
        <v>139</v>
      </c>
      <c r="AW176" s="13" t="s">
        <v>30</v>
      </c>
      <c r="AX176" s="13" t="s">
        <v>82</v>
      </c>
      <c r="AY176" s="150" t="s">
        <v>133</v>
      </c>
    </row>
    <row r="177" spans="2:65" s="1" customFormat="1" ht="33" customHeight="1">
      <c r="B177" s="128"/>
      <c r="C177" s="129" t="s">
        <v>215</v>
      </c>
      <c r="D177" s="129" t="s">
        <v>135</v>
      </c>
      <c r="E177" s="130" t="s">
        <v>411</v>
      </c>
      <c r="F177" s="131" t="s">
        <v>412</v>
      </c>
      <c r="G177" s="132" t="s">
        <v>196</v>
      </c>
      <c r="H177" s="133">
        <v>26.677</v>
      </c>
      <c r="I177" s="134"/>
      <c r="J177" s="134">
        <f>ROUND(I177*H177,2)</f>
        <v>0</v>
      </c>
      <c r="K177" s="135"/>
      <c r="L177" s="28"/>
      <c r="M177" s="136" t="s">
        <v>1</v>
      </c>
      <c r="N177" s="137" t="s">
        <v>39</v>
      </c>
      <c r="O177" s="138">
        <v>0.92</v>
      </c>
      <c r="P177" s="138">
        <f>O177*H177</f>
        <v>24.542840000000002</v>
      </c>
      <c r="Q177" s="138">
        <v>1.665</v>
      </c>
      <c r="R177" s="138">
        <f>Q177*H177</f>
        <v>44.417205000000003</v>
      </c>
      <c r="S177" s="138">
        <v>0</v>
      </c>
      <c r="T177" s="139">
        <f>S177*H177</f>
        <v>0</v>
      </c>
      <c r="AR177" s="140" t="s">
        <v>139</v>
      </c>
      <c r="AT177" s="140" t="s">
        <v>135</v>
      </c>
      <c r="AU177" s="140" t="s">
        <v>84</v>
      </c>
      <c r="AY177" s="16" t="s">
        <v>133</v>
      </c>
      <c r="BE177" s="141">
        <f>IF(N177="základní",J177,0)</f>
        <v>0</v>
      </c>
      <c r="BF177" s="141">
        <f>IF(N177="snížená",J177,0)</f>
        <v>0</v>
      </c>
      <c r="BG177" s="141">
        <f>IF(N177="zákl. přenesená",J177,0)</f>
        <v>0</v>
      </c>
      <c r="BH177" s="141">
        <f>IF(N177="sníž. přenesená",J177,0)</f>
        <v>0</v>
      </c>
      <c r="BI177" s="141">
        <f>IF(N177="nulová",J177,0)</f>
        <v>0</v>
      </c>
      <c r="BJ177" s="16" t="s">
        <v>82</v>
      </c>
      <c r="BK177" s="141">
        <f>ROUND(I177*H177,2)</f>
        <v>0</v>
      </c>
      <c r="BL177" s="16" t="s">
        <v>139</v>
      </c>
      <c r="BM177" s="140" t="s">
        <v>413</v>
      </c>
    </row>
    <row r="178" spans="2:65" s="12" customFormat="1">
      <c r="B178" s="142"/>
      <c r="D178" s="143" t="s">
        <v>141</v>
      </c>
      <c r="E178" s="144" t="s">
        <v>1</v>
      </c>
      <c r="F178" s="145" t="s">
        <v>414</v>
      </c>
      <c r="H178" s="146">
        <v>26.677</v>
      </c>
      <c r="L178" s="142"/>
      <c r="M178" s="147"/>
      <c r="T178" s="148"/>
      <c r="AT178" s="144" t="s">
        <v>141</v>
      </c>
      <c r="AU178" s="144" t="s">
        <v>84</v>
      </c>
      <c r="AV178" s="12" t="s">
        <v>84</v>
      </c>
      <c r="AW178" s="12" t="s">
        <v>30</v>
      </c>
      <c r="AX178" s="12" t="s">
        <v>82</v>
      </c>
      <c r="AY178" s="144" t="s">
        <v>133</v>
      </c>
    </row>
    <row r="179" spans="2:65" s="1" customFormat="1" ht="24.15" customHeight="1">
      <c r="B179" s="128"/>
      <c r="C179" s="129" t="s">
        <v>221</v>
      </c>
      <c r="D179" s="129" t="s">
        <v>135</v>
      </c>
      <c r="E179" s="130" t="s">
        <v>415</v>
      </c>
      <c r="F179" s="131" t="s">
        <v>416</v>
      </c>
      <c r="G179" s="132" t="s">
        <v>138</v>
      </c>
      <c r="H179" s="133">
        <v>1241.9480000000001</v>
      </c>
      <c r="I179" s="134"/>
      <c r="J179" s="134">
        <f>ROUND(I179*H179,2)</f>
        <v>0</v>
      </c>
      <c r="K179" s="135"/>
      <c r="L179" s="28"/>
      <c r="M179" s="136" t="s">
        <v>1</v>
      </c>
      <c r="N179" s="137" t="s">
        <v>39</v>
      </c>
      <c r="O179" s="138">
        <v>0.111</v>
      </c>
      <c r="P179" s="138">
        <f>O179*H179</f>
        <v>137.85622800000002</v>
      </c>
      <c r="Q179" s="138">
        <v>2.7E-4</v>
      </c>
      <c r="R179" s="138">
        <f>Q179*H179</f>
        <v>0.33532596000000003</v>
      </c>
      <c r="S179" s="138">
        <v>0</v>
      </c>
      <c r="T179" s="139">
        <f>S179*H179</f>
        <v>0</v>
      </c>
      <c r="AR179" s="140" t="s">
        <v>139</v>
      </c>
      <c r="AT179" s="140" t="s">
        <v>135</v>
      </c>
      <c r="AU179" s="140" t="s">
        <v>84</v>
      </c>
      <c r="AY179" s="16" t="s">
        <v>133</v>
      </c>
      <c r="BE179" s="141">
        <f>IF(N179="základní",J179,0)</f>
        <v>0</v>
      </c>
      <c r="BF179" s="141">
        <f>IF(N179="snížená",J179,0)</f>
        <v>0</v>
      </c>
      <c r="BG179" s="141">
        <f>IF(N179="zákl. přenesená",J179,0)</f>
        <v>0</v>
      </c>
      <c r="BH179" s="141">
        <f>IF(N179="sníž. přenesená",J179,0)</f>
        <v>0</v>
      </c>
      <c r="BI179" s="141">
        <f>IF(N179="nulová",J179,0)</f>
        <v>0</v>
      </c>
      <c r="BJ179" s="16" t="s">
        <v>82</v>
      </c>
      <c r="BK179" s="141">
        <f>ROUND(I179*H179,2)</f>
        <v>0</v>
      </c>
      <c r="BL179" s="16" t="s">
        <v>139</v>
      </c>
      <c r="BM179" s="140" t="s">
        <v>417</v>
      </c>
    </row>
    <row r="180" spans="2:65" s="12" customFormat="1">
      <c r="B180" s="142"/>
      <c r="D180" s="143" t="s">
        <v>141</v>
      </c>
      <c r="E180" s="144" t="s">
        <v>1</v>
      </c>
      <c r="F180" s="145" t="s">
        <v>418</v>
      </c>
      <c r="H180" s="146">
        <v>981.45</v>
      </c>
      <c r="L180" s="142"/>
      <c r="M180" s="147"/>
      <c r="T180" s="148"/>
      <c r="AT180" s="144" t="s">
        <v>141</v>
      </c>
      <c r="AU180" s="144" t="s">
        <v>84</v>
      </c>
      <c r="AV180" s="12" t="s">
        <v>84</v>
      </c>
      <c r="AW180" s="12" t="s">
        <v>30</v>
      </c>
      <c r="AX180" s="12" t="s">
        <v>74</v>
      </c>
      <c r="AY180" s="144" t="s">
        <v>133</v>
      </c>
    </row>
    <row r="181" spans="2:65" s="12" customFormat="1">
      <c r="B181" s="142"/>
      <c r="D181" s="143" t="s">
        <v>141</v>
      </c>
      <c r="E181" s="144" t="s">
        <v>1</v>
      </c>
      <c r="F181" s="145" t="s">
        <v>419</v>
      </c>
      <c r="H181" s="146">
        <v>260.49799999999999</v>
      </c>
      <c r="L181" s="142"/>
      <c r="M181" s="147"/>
      <c r="T181" s="148"/>
      <c r="AT181" s="144" t="s">
        <v>141</v>
      </c>
      <c r="AU181" s="144" t="s">
        <v>84</v>
      </c>
      <c r="AV181" s="12" t="s">
        <v>84</v>
      </c>
      <c r="AW181" s="12" t="s">
        <v>30</v>
      </c>
      <c r="AX181" s="12" t="s">
        <v>74</v>
      </c>
      <c r="AY181" s="144" t="s">
        <v>133</v>
      </c>
    </row>
    <row r="182" spans="2:65" s="13" customFormat="1">
      <c r="B182" s="149"/>
      <c r="D182" s="143" t="s">
        <v>141</v>
      </c>
      <c r="E182" s="150" t="s">
        <v>1</v>
      </c>
      <c r="F182" s="151" t="s">
        <v>149</v>
      </c>
      <c r="H182" s="152">
        <v>1241.9480000000001</v>
      </c>
      <c r="L182" s="149"/>
      <c r="M182" s="153"/>
      <c r="T182" s="154"/>
      <c r="AT182" s="150" t="s">
        <v>141</v>
      </c>
      <c r="AU182" s="150" t="s">
        <v>84</v>
      </c>
      <c r="AV182" s="13" t="s">
        <v>139</v>
      </c>
      <c r="AW182" s="13" t="s">
        <v>30</v>
      </c>
      <c r="AX182" s="13" t="s">
        <v>82</v>
      </c>
      <c r="AY182" s="150" t="s">
        <v>133</v>
      </c>
    </row>
    <row r="183" spans="2:65" s="1" customFormat="1" ht="24.15" customHeight="1">
      <c r="B183" s="128"/>
      <c r="C183" s="164" t="s">
        <v>226</v>
      </c>
      <c r="D183" s="164" t="s">
        <v>385</v>
      </c>
      <c r="E183" s="165" t="s">
        <v>420</v>
      </c>
      <c r="F183" s="166" t="s">
        <v>421</v>
      </c>
      <c r="G183" s="167" t="s">
        <v>138</v>
      </c>
      <c r="H183" s="168">
        <v>1428.24</v>
      </c>
      <c r="I183" s="169"/>
      <c r="J183" s="169">
        <f>ROUND(I183*H183,2)</f>
        <v>0</v>
      </c>
      <c r="K183" s="170"/>
      <c r="L183" s="171"/>
      <c r="M183" s="172" t="s">
        <v>1</v>
      </c>
      <c r="N183" s="173" t="s">
        <v>39</v>
      </c>
      <c r="O183" s="138">
        <v>0</v>
      </c>
      <c r="P183" s="138">
        <f>O183*H183</f>
        <v>0</v>
      </c>
      <c r="Q183" s="138">
        <v>2.0000000000000001E-4</v>
      </c>
      <c r="R183" s="138">
        <f>Q183*H183</f>
        <v>0.28564800000000001</v>
      </c>
      <c r="S183" s="138">
        <v>0</v>
      </c>
      <c r="T183" s="139">
        <f>S183*H183</f>
        <v>0</v>
      </c>
      <c r="AR183" s="140" t="s">
        <v>173</v>
      </c>
      <c r="AT183" s="140" t="s">
        <v>385</v>
      </c>
      <c r="AU183" s="140" t="s">
        <v>84</v>
      </c>
      <c r="AY183" s="16" t="s">
        <v>133</v>
      </c>
      <c r="BE183" s="141">
        <f>IF(N183="základní",J183,0)</f>
        <v>0</v>
      </c>
      <c r="BF183" s="141">
        <f>IF(N183="snížená",J183,0)</f>
        <v>0</v>
      </c>
      <c r="BG183" s="141">
        <f>IF(N183="zákl. přenesená",J183,0)</f>
        <v>0</v>
      </c>
      <c r="BH183" s="141">
        <f>IF(N183="sníž. přenesená",J183,0)</f>
        <v>0</v>
      </c>
      <c r="BI183" s="141">
        <f>IF(N183="nulová",J183,0)</f>
        <v>0</v>
      </c>
      <c r="BJ183" s="16" t="s">
        <v>82</v>
      </c>
      <c r="BK183" s="141">
        <f>ROUND(I183*H183,2)</f>
        <v>0</v>
      </c>
      <c r="BL183" s="16" t="s">
        <v>139</v>
      </c>
      <c r="BM183" s="140" t="s">
        <v>422</v>
      </c>
    </row>
    <row r="184" spans="2:65" s="12" customFormat="1">
      <c r="B184" s="142"/>
      <c r="D184" s="143" t="s">
        <v>141</v>
      </c>
      <c r="E184" s="144" t="s">
        <v>1</v>
      </c>
      <c r="F184" s="145" t="s">
        <v>418</v>
      </c>
      <c r="H184" s="146">
        <v>981.45</v>
      </c>
      <c r="L184" s="142"/>
      <c r="M184" s="147"/>
      <c r="T184" s="148"/>
      <c r="AT184" s="144" t="s">
        <v>141</v>
      </c>
      <c r="AU184" s="144" t="s">
        <v>84</v>
      </c>
      <c r="AV184" s="12" t="s">
        <v>84</v>
      </c>
      <c r="AW184" s="12" t="s">
        <v>30</v>
      </c>
      <c r="AX184" s="12" t="s">
        <v>74</v>
      </c>
      <c r="AY184" s="144" t="s">
        <v>133</v>
      </c>
    </row>
    <row r="185" spans="2:65" s="12" customFormat="1">
      <c r="B185" s="142"/>
      <c r="D185" s="143" t="s">
        <v>141</v>
      </c>
      <c r="E185" s="144" t="s">
        <v>1</v>
      </c>
      <c r="F185" s="145" t="s">
        <v>419</v>
      </c>
      <c r="H185" s="146">
        <v>260.49799999999999</v>
      </c>
      <c r="L185" s="142"/>
      <c r="M185" s="147"/>
      <c r="T185" s="148"/>
      <c r="AT185" s="144" t="s">
        <v>141</v>
      </c>
      <c r="AU185" s="144" t="s">
        <v>84</v>
      </c>
      <c r="AV185" s="12" t="s">
        <v>84</v>
      </c>
      <c r="AW185" s="12" t="s">
        <v>30</v>
      </c>
      <c r="AX185" s="12" t="s">
        <v>74</v>
      </c>
      <c r="AY185" s="144" t="s">
        <v>133</v>
      </c>
    </row>
    <row r="186" spans="2:65" s="13" customFormat="1">
      <c r="B186" s="149"/>
      <c r="D186" s="143" t="s">
        <v>141</v>
      </c>
      <c r="E186" s="150" t="s">
        <v>1</v>
      </c>
      <c r="F186" s="151" t="s">
        <v>149</v>
      </c>
      <c r="H186" s="152">
        <v>1241.9480000000001</v>
      </c>
      <c r="L186" s="149"/>
      <c r="M186" s="153"/>
      <c r="T186" s="154"/>
      <c r="AT186" s="150" t="s">
        <v>141</v>
      </c>
      <c r="AU186" s="150" t="s">
        <v>84</v>
      </c>
      <c r="AV186" s="13" t="s">
        <v>139</v>
      </c>
      <c r="AW186" s="13" t="s">
        <v>30</v>
      </c>
      <c r="AX186" s="13" t="s">
        <v>82</v>
      </c>
      <c r="AY186" s="150" t="s">
        <v>133</v>
      </c>
    </row>
    <row r="187" spans="2:65" s="12" customFormat="1">
      <c r="B187" s="142"/>
      <c r="D187" s="143" t="s">
        <v>141</v>
      </c>
      <c r="F187" s="145" t="s">
        <v>423</v>
      </c>
      <c r="H187" s="146">
        <v>1428.24</v>
      </c>
      <c r="L187" s="142"/>
      <c r="M187" s="147"/>
      <c r="T187" s="148"/>
      <c r="AT187" s="144" t="s">
        <v>141</v>
      </c>
      <c r="AU187" s="144" t="s">
        <v>84</v>
      </c>
      <c r="AV187" s="12" t="s">
        <v>84</v>
      </c>
      <c r="AW187" s="12" t="s">
        <v>3</v>
      </c>
      <c r="AX187" s="12" t="s">
        <v>82</v>
      </c>
      <c r="AY187" s="144" t="s">
        <v>133</v>
      </c>
    </row>
    <row r="188" spans="2:65" s="1" customFormat="1" ht="24.15" customHeight="1">
      <c r="B188" s="128"/>
      <c r="C188" s="129" t="s">
        <v>232</v>
      </c>
      <c r="D188" s="129" t="s">
        <v>135</v>
      </c>
      <c r="E188" s="130" t="s">
        <v>424</v>
      </c>
      <c r="F188" s="131" t="s">
        <v>425</v>
      </c>
      <c r="G188" s="132" t="s">
        <v>181</v>
      </c>
      <c r="H188" s="133">
        <v>436.2</v>
      </c>
      <c r="I188" s="134"/>
      <c r="J188" s="134">
        <f>ROUND(I188*H188,2)</f>
        <v>0</v>
      </c>
      <c r="K188" s="135"/>
      <c r="L188" s="28"/>
      <c r="M188" s="136" t="s">
        <v>1</v>
      </c>
      <c r="N188" s="137" t="s">
        <v>39</v>
      </c>
      <c r="O188" s="138">
        <v>0.42799999999999999</v>
      </c>
      <c r="P188" s="138">
        <f>O188*H188</f>
        <v>186.6936</v>
      </c>
      <c r="Q188" s="138">
        <v>0.28714000000000001</v>
      </c>
      <c r="R188" s="138">
        <f>Q188*H188</f>
        <v>125.250468</v>
      </c>
      <c r="S188" s="138">
        <v>0</v>
      </c>
      <c r="T188" s="139">
        <f>S188*H188</f>
        <v>0</v>
      </c>
      <c r="AR188" s="140" t="s">
        <v>139</v>
      </c>
      <c r="AT188" s="140" t="s">
        <v>135</v>
      </c>
      <c r="AU188" s="140" t="s">
        <v>84</v>
      </c>
      <c r="AY188" s="16" t="s">
        <v>133</v>
      </c>
      <c r="BE188" s="141">
        <f>IF(N188="základní",J188,0)</f>
        <v>0</v>
      </c>
      <c r="BF188" s="141">
        <f>IF(N188="snížená",J188,0)</f>
        <v>0</v>
      </c>
      <c r="BG188" s="141">
        <f>IF(N188="zákl. přenesená",J188,0)</f>
        <v>0</v>
      </c>
      <c r="BH188" s="141">
        <f>IF(N188="sníž. přenesená",J188,0)</f>
        <v>0</v>
      </c>
      <c r="BI188" s="141">
        <f>IF(N188="nulová",J188,0)</f>
        <v>0</v>
      </c>
      <c r="BJ188" s="16" t="s">
        <v>82</v>
      </c>
      <c r="BK188" s="141">
        <f>ROUND(I188*H188,2)</f>
        <v>0</v>
      </c>
      <c r="BL188" s="16" t="s">
        <v>139</v>
      </c>
      <c r="BM188" s="140" t="s">
        <v>426</v>
      </c>
    </row>
    <row r="189" spans="2:65" s="12" customFormat="1" ht="30">
      <c r="B189" s="142"/>
      <c r="D189" s="143" t="s">
        <v>141</v>
      </c>
      <c r="E189" s="144" t="s">
        <v>1</v>
      </c>
      <c r="F189" s="145" t="s">
        <v>427</v>
      </c>
      <c r="H189" s="146">
        <v>436.2</v>
      </c>
      <c r="L189" s="142"/>
      <c r="M189" s="147"/>
      <c r="T189" s="148"/>
      <c r="AT189" s="144" t="s">
        <v>141</v>
      </c>
      <c r="AU189" s="144" t="s">
        <v>84</v>
      </c>
      <c r="AV189" s="12" t="s">
        <v>84</v>
      </c>
      <c r="AW189" s="12" t="s">
        <v>30</v>
      </c>
      <c r="AX189" s="12" t="s">
        <v>82</v>
      </c>
      <c r="AY189" s="144" t="s">
        <v>133</v>
      </c>
    </row>
    <row r="190" spans="2:65" s="1" customFormat="1" ht="16.5" customHeight="1">
      <c r="B190" s="128"/>
      <c r="C190" s="129" t="s">
        <v>237</v>
      </c>
      <c r="D190" s="129" t="s">
        <v>135</v>
      </c>
      <c r="E190" s="130" t="s">
        <v>428</v>
      </c>
      <c r="F190" s="131" t="s">
        <v>429</v>
      </c>
      <c r="G190" s="132" t="s">
        <v>430</v>
      </c>
      <c r="H190" s="133">
        <v>1</v>
      </c>
      <c r="I190" s="134"/>
      <c r="J190" s="134">
        <f>ROUND(I190*H190,2)</f>
        <v>0</v>
      </c>
      <c r="K190" s="135"/>
      <c r="L190" s="28"/>
      <c r="M190" s="136" t="s">
        <v>1</v>
      </c>
      <c r="N190" s="137" t="s">
        <v>39</v>
      </c>
      <c r="O190" s="138">
        <v>0</v>
      </c>
      <c r="P190" s="138">
        <f>O190*H190</f>
        <v>0</v>
      </c>
      <c r="Q190" s="138">
        <v>0</v>
      </c>
      <c r="R190" s="138">
        <f>Q190*H190</f>
        <v>0</v>
      </c>
      <c r="S190" s="138">
        <v>0</v>
      </c>
      <c r="T190" s="139">
        <f>S190*H190</f>
        <v>0</v>
      </c>
      <c r="AR190" s="140" t="s">
        <v>139</v>
      </c>
      <c r="AT190" s="140" t="s">
        <v>135</v>
      </c>
      <c r="AU190" s="140" t="s">
        <v>84</v>
      </c>
      <c r="AY190" s="16" t="s">
        <v>133</v>
      </c>
      <c r="BE190" s="141">
        <f>IF(N190="základní",J190,0)</f>
        <v>0</v>
      </c>
      <c r="BF190" s="141">
        <f>IF(N190="snížená",J190,0)</f>
        <v>0</v>
      </c>
      <c r="BG190" s="141">
        <f>IF(N190="zákl. přenesená",J190,0)</f>
        <v>0</v>
      </c>
      <c r="BH190" s="141">
        <f>IF(N190="sníž. přenesená",J190,0)</f>
        <v>0</v>
      </c>
      <c r="BI190" s="141">
        <f>IF(N190="nulová",J190,0)</f>
        <v>0</v>
      </c>
      <c r="BJ190" s="16" t="s">
        <v>82</v>
      </c>
      <c r="BK190" s="141">
        <f>ROUND(I190*H190,2)</f>
        <v>0</v>
      </c>
      <c r="BL190" s="16" t="s">
        <v>139</v>
      </c>
      <c r="BM190" s="140" t="s">
        <v>431</v>
      </c>
    </row>
    <row r="191" spans="2:65" s="1" customFormat="1" ht="24.15" customHeight="1">
      <c r="B191" s="128"/>
      <c r="C191" s="129" t="s">
        <v>7</v>
      </c>
      <c r="D191" s="129" t="s">
        <v>135</v>
      </c>
      <c r="E191" s="130" t="s">
        <v>432</v>
      </c>
      <c r="F191" s="131" t="s">
        <v>433</v>
      </c>
      <c r="G191" s="132" t="s">
        <v>181</v>
      </c>
      <c r="H191" s="133">
        <v>58</v>
      </c>
      <c r="I191" s="134"/>
      <c r="J191" s="134">
        <f>ROUND(I191*H191,2)</f>
        <v>0</v>
      </c>
      <c r="K191" s="135"/>
      <c r="L191" s="28"/>
      <c r="M191" s="136" t="s">
        <v>1</v>
      </c>
      <c r="N191" s="137" t="s">
        <v>39</v>
      </c>
      <c r="O191" s="138">
        <v>7.4999999999999997E-2</v>
      </c>
      <c r="P191" s="138">
        <f>O191*H191</f>
        <v>4.3499999999999996</v>
      </c>
      <c r="Q191" s="138">
        <v>0</v>
      </c>
      <c r="R191" s="138">
        <f>Q191*H191</f>
        <v>0</v>
      </c>
      <c r="S191" s="138">
        <v>0</v>
      </c>
      <c r="T191" s="139">
        <f>S191*H191</f>
        <v>0</v>
      </c>
      <c r="AR191" s="140" t="s">
        <v>139</v>
      </c>
      <c r="AT191" s="140" t="s">
        <v>135</v>
      </c>
      <c r="AU191" s="140" t="s">
        <v>84</v>
      </c>
      <c r="AY191" s="16" t="s">
        <v>133</v>
      </c>
      <c r="BE191" s="141">
        <f>IF(N191="základní",J191,0)</f>
        <v>0</v>
      </c>
      <c r="BF191" s="141">
        <f>IF(N191="snížená",J191,0)</f>
        <v>0</v>
      </c>
      <c r="BG191" s="141">
        <f>IF(N191="zákl. přenesená",J191,0)</f>
        <v>0</v>
      </c>
      <c r="BH191" s="141">
        <f>IF(N191="sníž. přenesená",J191,0)</f>
        <v>0</v>
      </c>
      <c r="BI191" s="141">
        <f>IF(N191="nulová",J191,0)</f>
        <v>0</v>
      </c>
      <c r="BJ191" s="16" t="s">
        <v>82</v>
      </c>
      <c r="BK191" s="141">
        <f>ROUND(I191*H191,2)</f>
        <v>0</v>
      </c>
      <c r="BL191" s="16" t="s">
        <v>139</v>
      </c>
      <c r="BM191" s="140" t="s">
        <v>434</v>
      </c>
    </row>
    <row r="192" spans="2:65" s="1" customFormat="1" ht="37.75" customHeight="1">
      <c r="B192" s="128"/>
      <c r="C192" s="164" t="s">
        <v>246</v>
      </c>
      <c r="D192" s="164" t="s">
        <v>385</v>
      </c>
      <c r="E192" s="165" t="s">
        <v>435</v>
      </c>
      <c r="F192" s="166" t="s">
        <v>436</v>
      </c>
      <c r="G192" s="167" t="s">
        <v>181</v>
      </c>
      <c r="H192" s="168">
        <v>60.9</v>
      </c>
      <c r="I192" s="169"/>
      <c r="J192" s="169">
        <f>ROUND(I192*H192,2)</f>
        <v>0</v>
      </c>
      <c r="K192" s="170"/>
      <c r="L192" s="171"/>
      <c r="M192" s="172" t="s">
        <v>1</v>
      </c>
      <c r="N192" s="173" t="s">
        <v>39</v>
      </c>
      <c r="O192" s="138">
        <v>0</v>
      </c>
      <c r="P192" s="138">
        <f>O192*H192</f>
        <v>0</v>
      </c>
      <c r="Q192" s="138">
        <v>6.8999999999999997E-4</v>
      </c>
      <c r="R192" s="138">
        <f>Q192*H192</f>
        <v>4.2020999999999996E-2</v>
      </c>
      <c r="S192" s="138">
        <v>0</v>
      </c>
      <c r="T192" s="139">
        <f>S192*H192</f>
        <v>0</v>
      </c>
      <c r="AR192" s="140" t="s">
        <v>173</v>
      </c>
      <c r="AT192" s="140" t="s">
        <v>385</v>
      </c>
      <c r="AU192" s="140" t="s">
        <v>84</v>
      </c>
      <c r="AY192" s="16" t="s">
        <v>133</v>
      </c>
      <c r="BE192" s="141">
        <f>IF(N192="základní",J192,0)</f>
        <v>0</v>
      </c>
      <c r="BF192" s="141">
        <f>IF(N192="snížená",J192,0)</f>
        <v>0</v>
      </c>
      <c r="BG192" s="141">
        <f>IF(N192="zákl. přenesená",J192,0)</f>
        <v>0</v>
      </c>
      <c r="BH192" s="141">
        <f>IF(N192="sníž. přenesená",J192,0)</f>
        <v>0</v>
      </c>
      <c r="BI192" s="141">
        <f>IF(N192="nulová",J192,0)</f>
        <v>0</v>
      </c>
      <c r="BJ192" s="16" t="s">
        <v>82</v>
      </c>
      <c r="BK192" s="141">
        <f>ROUND(I192*H192,2)</f>
        <v>0</v>
      </c>
      <c r="BL192" s="16" t="s">
        <v>139</v>
      </c>
      <c r="BM192" s="140" t="s">
        <v>437</v>
      </c>
    </row>
    <row r="193" spans="2:65" s="12" customFormat="1">
      <c r="B193" s="142"/>
      <c r="D193" s="143" t="s">
        <v>141</v>
      </c>
      <c r="F193" s="145" t="s">
        <v>438</v>
      </c>
      <c r="H193" s="146">
        <v>60.9</v>
      </c>
      <c r="L193" s="142"/>
      <c r="M193" s="147"/>
      <c r="T193" s="148"/>
      <c r="AT193" s="144" t="s">
        <v>141</v>
      </c>
      <c r="AU193" s="144" t="s">
        <v>84</v>
      </c>
      <c r="AV193" s="12" t="s">
        <v>84</v>
      </c>
      <c r="AW193" s="12" t="s">
        <v>3</v>
      </c>
      <c r="AX193" s="12" t="s">
        <v>82</v>
      </c>
      <c r="AY193" s="144" t="s">
        <v>133</v>
      </c>
    </row>
    <row r="194" spans="2:65" s="11" customFormat="1" ht="22.75" customHeight="1">
      <c r="B194" s="117"/>
      <c r="D194" s="118" t="s">
        <v>73</v>
      </c>
      <c r="E194" s="126" t="s">
        <v>158</v>
      </c>
      <c r="F194" s="126" t="s">
        <v>439</v>
      </c>
      <c r="J194" s="127">
        <f>BK194</f>
        <v>0</v>
      </c>
      <c r="L194" s="117"/>
      <c r="M194" s="121"/>
      <c r="P194" s="122">
        <f>SUM(P195:P219)</f>
        <v>382.75441999999998</v>
      </c>
      <c r="R194" s="122">
        <f>SUM(R195:R219)</f>
        <v>1792.1550390000002</v>
      </c>
      <c r="T194" s="123">
        <f>SUM(T195:T219)</f>
        <v>0</v>
      </c>
      <c r="AR194" s="118" t="s">
        <v>82</v>
      </c>
      <c r="AT194" s="124" t="s">
        <v>73</v>
      </c>
      <c r="AU194" s="124" t="s">
        <v>82</v>
      </c>
      <c r="AY194" s="118" t="s">
        <v>133</v>
      </c>
      <c r="BK194" s="125">
        <f>SUM(BK195:BK219)</f>
        <v>0</v>
      </c>
    </row>
    <row r="195" spans="2:65" s="1" customFormat="1" ht="24.15" customHeight="1">
      <c r="B195" s="128"/>
      <c r="C195" s="129" t="s">
        <v>250</v>
      </c>
      <c r="D195" s="129" t="s">
        <v>135</v>
      </c>
      <c r="E195" s="130" t="s">
        <v>440</v>
      </c>
      <c r="F195" s="131" t="s">
        <v>441</v>
      </c>
      <c r="G195" s="132" t="s">
        <v>138</v>
      </c>
      <c r="H195" s="133">
        <v>216.3</v>
      </c>
      <c r="I195" s="134"/>
      <c r="J195" s="134">
        <f>ROUND(I195*H195,2)</f>
        <v>0</v>
      </c>
      <c r="K195" s="135"/>
      <c r="L195" s="28"/>
      <c r="M195" s="136" t="s">
        <v>1</v>
      </c>
      <c r="N195" s="137" t="s">
        <v>39</v>
      </c>
      <c r="O195" s="138">
        <v>7.8E-2</v>
      </c>
      <c r="P195" s="138">
        <f>O195*H195</f>
        <v>16.871400000000001</v>
      </c>
      <c r="Q195" s="138">
        <v>0.106</v>
      </c>
      <c r="R195" s="138">
        <f>Q195*H195</f>
        <v>22.927800000000001</v>
      </c>
      <c r="S195" s="138">
        <v>0</v>
      </c>
      <c r="T195" s="139">
        <f>S195*H195</f>
        <v>0</v>
      </c>
      <c r="AR195" s="140" t="s">
        <v>139</v>
      </c>
      <c r="AT195" s="140" t="s">
        <v>135</v>
      </c>
      <c r="AU195" s="140" t="s">
        <v>84</v>
      </c>
      <c r="AY195" s="16" t="s">
        <v>133</v>
      </c>
      <c r="BE195" s="141">
        <f>IF(N195="základní",J195,0)</f>
        <v>0</v>
      </c>
      <c r="BF195" s="141">
        <f>IF(N195="snížená",J195,0)</f>
        <v>0</v>
      </c>
      <c r="BG195" s="141">
        <f>IF(N195="zákl. přenesená",J195,0)</f>
        <v>0</v>
      </c>
      <c r="BH195" s="141">
        <f>IF(N195="sníž. přenesená",J195,0)</f>
        <v>0</v>
      </c>
      <c r="BI195" s="141">
        <f>IF(N195="nulová",J195,0)</f>
        <v>0</v>
      </c>
      <c r="BJ195" s="16" t="s">
        <v>82</v>
      </c>
      <c r="BK195" s="141">
        <f>ROUND(I195*H195,2)</f>
        <v>0</v>
      </c>
      <c r="BL195" s="16" t="s">
        <v>139</v>
      </c>
      <c r="BM195" s="140" t="s">
        <v>442</v>
      </c>
    </row>
    <row r="196" spans="2:65" s="12" customFormat="1">
      <c r="B196" s="142"/>
      <c r="D196" s="143" t="s">
        <v>141</v>
      </c>
      <c r="E196" s="144" t="s">
        <v>1</v>
      </c>
      <c r="F196" s="145" t="s">
        <v>443</v>
      </c>
      <c r="H196" s="146">
        <v>216.3</v>
      </c>
      <c r="L196" s="142"/>
      <c r="M196" s="147"/>
      <c r="T196" s="148"/>
      <c r="AT196" s="144" t="s">
        <v>141</v>
      </c>
      <c r="AU196" s="144" t="s">
        <v>84</v>
      </c>
      <c r="AV196" s="12" t="s">
        <v>84</v>
      </c>
      <c r="AW196" s="12" t="s">
        <v>30</v>
      </c>
      <c r="AX196" s="12" t="s">
        <v>82</v>
      </c>
      <c r="AY196" s="144" t="s">
        <v>133</v>
      </c>
    </row>
    <row r="197" spans="2:65" s="1" customFormat="1" ht="24.15" customHeight="1">
      <c r="B197" s="128"/>
      <c r="C197" s="129" t="s">
        <v>255</v>
      </c>
      <c r="D197" s="129" t="s">
        <v>135</v>
      </c>
      <c r="E197" s="130" t="s">
        <v>444</v>
      </c>
      <c r="F197" s="131" t="s">
        <v>445</v>
      </c>
      <c r="G197" s="132" t="s">
        <v>138</v>
      </c>
      <c r="H197" s="133">
        <v>1824.4</v>
      </c>
      <c r="I197" s="134"/>
      <c r="J197" s="134">
        <f>ROUND(I197*H197,2)</f>
        <v>0</v>
      </c>
      <c r="K197" s="135"/>
      <c r="L197" s="28"/>
      <c r="M197" s="136" t="s">
        <v>1</v>
      </c>
      <c r="N197" s="137" t="s">
        <v>39</v>
      </c>
      <c r="O197" s="138">
        <v>2.5000000000000001E-2</v>
      </c>
      <c r="P197" s="138">
        <f>O197*H197</f>
        <v>45.610000000000007</v>
      </c>
      <c r="Q197" s="138">
        <v>0.19800000000000001</v>
      </c>
      <c r="R197" s="138">
        <f>Q197*H197</f>
        <v>361.23120000000006</v>
      </c>
      <c r="S197" s="138">
        <v>0</v>
      </c>
      <c r="T197" s="139">
        <f>S197*H197</f>
        <v>0</v>
      </c>
      <c r="AR197" s="140" t="s">
        <v>139</v>
      </c>
      <c r="AT197" s="140" t="s">
        <v>135</v>
      </c>
      <c r="AU197" s="140" t="s">
        <v>84</v>
      </c>
      <c r="AY197" s="16" t="s">
        <v>133</v>
      </c>
      <c r="BE197" s="141">
        <f>IF(N197="základní",J197,0)</f>
        <v>0</v>
      </c>
      <c r="BF197" s="141">
        <f>IF(N197="snížená",J197,0)</f>
        <v>0</v>
      </c>
      <c r="BG197" s="141">
        <f>IF(N197="zákl. přenesená",J197,0)</f>
        <v>0</v>
      </c>
      <c r="BH197" s="141">
        <f>IF(N197="sníž. přenesená",J197,0)</f>
        <v>0</v>
      </c>
      <c r="BI197" s="141">
        <f>IF(N197="nulová",J197,0)</f>
        <v>0</v>
      </c>
      <c r="BJ197" s="16" t="s">
        <v>82</v>
      </c>
      <c r="BK197" s="141">
        <f>ROUND(I197*H197,2)</f>
        <v>0</v>
      </c>
      <c r="BL197" s="16" t="s">
        <v>139</v>
      </c>
      <c r="BM197" s="140" t="s">
        <v>446</v>
      </c>
    </row>
    <row r="198" spans="2:65" s="12" customFormat="1">
      <c r="B198" s="142"/>
      <c r="D198" s="143" t="s">
        <v>141</v>
      </c>
      <c r="E198" s="144" t="s">
        <v>1</v>
      </c>
      <c r="F198" s="145" t="s">
        <v>447</v>
      </c>
      <c r="H198" s="146">
        <v>1824.4</v>
      </c>
      <c r="L198" s="142"/>
      <c r="M198" s="147"/>
      <c r="T198" s="148"/>
      <c r="AT198" s="144" t="s">
        <v>141</v>
      </c>
      <c r="AU198" s="144" t="s">
        <v>84</v>
      </c>
      <c r="AV198" s="12" t="s">
        <v>84</v>
      </c>
      <c r="AW198" s="12" t="s">
        <v>30</v>
      </c>
      <c r="AX198" s="12" t="s">
        <v>74</v>
      </c>
      <c r="AY198" s="144" t="s">
        <v>133</v>
      </c>
    </row>
    <row r="199" spans="2:65" s="13" customFormat="1">
      <c r="B199" s="149"/>
      <c r="D199" s="143" t="s">
        <v>141</v>
      </c>
      <c r="E199" s="150" t="s">
        <v>1</v>
      </c>
      <c r="F199" s="151" t="s">
        <v>149</v>
      </c>
      <c r="H199" s="152">
        <v>1824.4</v>
      </c>
      <c r="L199" s="149"/>
      <c r="M199" s="153"/>
      <c r="T199" s="154"/>
      <c r="AT199" s="150" t="s">
        <v>141</v>
      </c>
      <c r="AU199" s="150" t="s">
        <v>84</v>
      </c>
      <c r="AV199" s="13" t="s">
        <v>139</v>
      </c>
      <c r="AW199" s="13" t="s">
        <v>30</v>
      </c>
      <c r="AX199" s="13" t="s">
        <v>82</v>
      </c>
      <c r="AY199" s="150" t="s">
        <v>133</v>
      </c>
    </row>
    <row r="200" spans="2:65" s="1" customFormat="1" ht="24.15" customHeight="1">
      <c r="B200" s="128"/>
      <c r="C200" s="129" t="s">
        <v>259</v>
      </c>
      <c r="D200" s="129" t="s">
        <v>135</v>
      </c>
      <c r="E200" s="130" t="s">
        <v>448</v>
      </c>
      <c r="F200" s="131" t="s">
        <v>449</v>
      </c>
      <c r="G200" s="132" t="s">
        <v>138</v>
      </c>
      <c r="H200" s="133">
        <v>3.58</v>
      </c>
      <c r="I200" s="134"/>
      <c r="J200" s="134">
        <f>ROUND(I200*H200,2)</f>
        <v>0</v>
      </c>
      <c r="K200" s="135"/>
      <c r="L200" s="28"/>
      <c r="M200" s="136" t="s">
        <v>1</v>
      </c>
      <c r="N200" s="137" t="s">
        <v>39</v>
      </c>
      <c r="O200" s="138">
        <v>0.10299999999999999</v>
      </c>
      <c r="P200" s="138">
        <f>O200*H200</f>
        <v>0.36874000000000001</v>
      </c>
      <c r="Q200" s="138">
        <v>0.29899999999999999</v>
      </c>
      <c r="R200" s="138">
        <f>Q200*H200</f>
        <v>1.0704199999999999</v>
      </c>
      <c r="S200" s="138">
        <v>0</v>
      </c>
      <c r="T200" s="139">
        <f>S200*H200</f>
        <v>0</v>
      </c>
      <c r="AR200" s="140" t="s">
        <v>139</v>
      </c>
      <c r="AT200" s="140" t="s">
        <v>135</v>
      </c>
      <c r="AU200" s="140" t="s">
        <v>84</v>
      </c>
      <c r="AY200" s="16" t="s">
        <v>133</v>
      </c>
      <c r="BE200" s="141">
        <f>IF(N200="základní",J200,0)</f>
        <v>0</v>
      </c>
      <c r="BF200" s="141">
        <f>IF(N200="snížená",J200,0)</f>
        <v>0</v>
      </c>
      <c r="BG200" s="141">
        <f>IF(N200="zákl. přenesená",J200,0)</f>
        <v>0</v>
      </c>
      <c r="BH200" s="141">
        <f>IF(N200="sníž. přenesená",J200,0)</f>
        <v>0</v>
      </c>
      <c r="BI200" s="141">
        <f>IF(N200="nulová",J200,0)</f>
        <v>0</v>
      </c>
      <c r="BJ200" s="16" t="s">
        <v>82</v>
      </c>
      <c r="BK200" s="141">
        <f>ROUND(I200*H200,2)</f>
        <v>0</v>
      </c>
      <c r="BL200" s="16" t="s">
        <v>139</v>
      </c>
      <c r="BM200" s="140" t="s">
        <v>450</v>
      </c>
    </row>
    <row r="201" spans="2:65" s="12" customFormat="1">
      <c r="B201" s="142"/>
      <c r="D201" s="143" t="s">
        <v>141</v>
      </c>
      <c r="E201" s="144" t="s">
        <v>1</v>
      </c>
      <c r="F201" s="145" t="s">
        <v>451</v>
      </c>
      <c r="H201" s="146">
        <v>3.58</v>
      </c>
      <c r="L201" s="142"/>
      <c r="M201" s="147"/>
      <c r="T201" s="148"/>
      <c r="AT201" s="144" t="s">
        <v>141</v>
      </c>
      <c r="AU201" s="144" t="s">
        <v>84</v>
      </c>
      <c r="AV201" s="12" t="s">
        <v>84</v>
      </c>
      <c r="AW201" s="12" t="s">
        <v>30</v>
      </c>
      <c r="AX201" s="12" t="s">
        <v>82</v>
      </c>
      <c r="AY201" s="144" t="s">
        <v>133</v>
      </c>
    </row>
    <row r="202" spans="2:65" s="1" customFormat="1" ht="24.15" customHeight="1">
      <c r="B202" s="128"/>
      <c r="C202" s="129" t="s">
        <v>263</v>
      </c>
      <c r="D202" s="129" t="s">
        <v>135</v>
      </c>
      <c r="E202" s="130" t="s">
        <v>452</v>
      </c>
      <c r="F202" s="131" t="s">
        <v>453</v>
      </c>
      <c r="G202" s="132" t="s">
        <v>138</v>
      </c>
      <c r="H202" s="133">
        <v>23.64</v>
      </c>
      <c r="I202" s="134"/>
      <c r="J202" s="134">
        <f>ROUND(I202*H202,2)</f>
        <v>0</v>
      </c>
      <c r="K202" s="135"/>
      <c r="L202" s="28"/>
      <c r="M202" s="136" t="s">
        <v>1</v>
      </c>
      <c r="N202" s="137" t="s">
        <v>39</v>
      </c>
      <c r="O202" s="138">
        <v>0.107</v>
      </c>
      <c r="P202" s="138">
        <f>O202*H202</f>
        <v>2.52948</v>
      </c>
      <c r="Q202" s="138">
        <v>0.39600000000000002</v>
      </c>
      <c r="R202" s="138">
        <f>Q202*H202</f>
        <v>9.36144</v>
      </c>
      <c r="S202" s="138">
        <v>0</v>
      </c>
      <c r="T202" s="139">
        <f>S202*H202</f>
        <v>0</v>
      </c>
      <c r="AR202" s="140" t="s">
        <v>139</v>
      </c>
      <c r="AT202" s="140" t="s">
        <v>135</v>
      </c>
      <c r="AU202" s="140" t="s">
        <v>84</v>
      </c>
      <c r="AY202" s="16" t="s">
        <v>133</v>
      </c>
      <c r="BE202" s="141">
        <f>IF(N202="základní",J202,0)</f>
        <v>0</v>
      </c>
      <c r="BF202" s="141">
        <f>IF(N202="snížená",J202,0)</f>
        <v>0</v>
      </c>
      <c r="BG202" s="141">
        <f>IF(N202="zákl. přenesená",J202,0)</f>
        <v>0</v>
      </c>
      <c r="BH202" s="141">
        <f>IF(N202="sníž. přenesená",J202,0)</f>
        <v>0</v>
      </c>
      <c r="BI202" s="141">
        <f>IF(N202="nulová",J202,0)</f>
        <v>0</v>
      </c>
      <c r="BJ202" s="16" t="s">
        <v>82</v>
      </c>
      <c r="BK202" s="141">
        <f>ROUND(I202*H202,2)</f>
        <v>0</v>
      </c>
      <c r="BL202" s="16" t="s">
        <v>139</v>
      </c>
      <c r="BM202" s="140" t="s">
        <v>454</v>
      </c>
    </row>
    <row r="203" spans="2:65" s="12" customFormat="1">
      <c r="B203" s="142"/>
      <c r="D203" s="143" t="s">
        <v>141</v>
      </c>
      <c r="E203" s="144" t="s">
        <v>1</v>
      </c>
      <c r="F203" s="145" t="s">
        <v>455</v>
      </c>
      <c r="H203" s="146">
        <v>23.64</v>
      </c>
      <c r="L203" s="142"/>
      <c r="M203" s="147"/>
      <c r="T203" s="148"/>
      <c r="AT203" s="144" t="s">
        <v>141</v>
      </c>
      <c r="AU203" s="144" t="s">
        <v>84</v>
      </c>
      <c r="AV203" s="12" t="s">
        <v>84</v>
      </c>
      <c r="AW203" s="12" t="s">
        <v>30</v>
      </c>
      <c r="AX203" s="12" t="s">
        <v>82</v>
      </c>
      <c r="AY203" s="144" t="s">
        <v>133</v>
      </c>
    </row>
    <row r="204" spans="2:65" s="1" customFormat="1" ht="24.15" customHeight="1">
      <c r="B204" s="128"/>
      <c r="C204" s="129" t="s">
        <v>267</v>
      </c>
      <c r="D204" s="129" t="s">
        <v>135</v>
      </c>
      <c r="E204" s="130" t="s">
        <v>456</v>
      </c>
      <c r="F204" s="131" t="s">
        <v>457</v>
      </c>
      <c r="G204" s="132" t="s">
        <v>138</v>
      </c>
      <c r="H204" s="133">
        <v>1824.4</v>
      </c>
      <c r="I204" s="134"/>
      <c r="J204" s="134">
        <f>ROUND(I204*H204,2)</f>
        <v>0</v>
      </c>
      <c r="K204" s="135"/>
      <c r="L204" s="28"/>
      <c r="M204" s="136" t="s">
        <v>1</v>
      </c>
      <c r="N204" s="137" t="s">
        <v>39</v>
      </c>
      <c r="O204" s="138">
        <v>2.8000000000000001E-2</v>
      </c>
      <c r="P204" s="138">
        <f>O204*H204</f>
        <v>51.083200000000005</v>
      </c>
      <c r="Q204" s="138">
        <v>0.38700000000000001</v>
      </c>
      <c r="R204" s="138">
        <f>Q204*H204</f>
        <v>706.04280000000006</v>
      </c>
      <c r="S204" s="138">
        <v>0</v>
      </c>
      <c r="T204" s="139">
        <f>S204*H204</f>
        <v>0</v>
      </c>
      <c r="AR204" s="140" t="s">
        <v>139</v>
      </c>
      <c r="AT204" s="140" t="s">
        <v>135</v>
      </c>
      <c r="AU204" s="140" t="s">
        <v>84</v>
      </c>
      <c r="AY204" s="16" t="s">
        <v>133</v>
      </c>
      <c r="BE204" s="141">
        <f>IF(N204="základní",J204,0)</f>
        <v>0</v>
      </c>
      <c r="BF204" s="141">
        <f>IF(N204="snížená",J204,0)</f>
        <v>0</v>
      </c>
      <c r="BG204" s="141">
        <f>IF(N204="zákl. přenesená",J204,0)</f>
        <v>0</v>
      </c>
      <c r="BH204" s="141">
        <f>IF(N204="sníž. přenesená",J204,0)</f>
        <v>0</v>
      </c>
      <c r="BI204" s="141">
        <f>IF(N204="nulová",J204,0)</f>
        <v>0</v>
      </c>
      <c r="BJ204" s="16" t="s">
        <v>82</v>
      </c>
      <c r="BK204" s="141">
        <f>ROUND(I204*H204,2)</f>
        <v>0</v>
      </c>
      <c r="BL204" s="16" t="s">
        <v>139</v>
      </c>
      <c r="BM204" s="140" t="s">
        <v>458</v>
      </c>
    </row>
    <row r="205" spans="2:65" s="12" customFormat="1">
      <c r="B205" s="142"/>
      <c r="D205" s="143" t="s">
        <v>141</v>
      </c>
      <c r="E205" s="144" t="s">
        <v>1</v>
      </c>
      <c r="F205" s="145" t="s">
        <v>447</v>
      </c>
      <c r="H205" s="146">
        <v>1824.4</v>
      </c>
      <c r="L205" s="142"/>
      <c r="M205" s="147"/>
      <c r="T205" s="148"/>
      <c r="AT205" s="144" t="s">
        <v>141</v>
      </c>
      <c r="AU205" s="144" t="s">
        <v>84</v>
      </c>
      <c r="AV205" s="12" t="s">
        <v>84</v>
      </c>
      <c r="AW205" s="12" t="s">
        <v>30</v>
      </c>
      <c r="AX205" s="12" t="s">
        <v>82</v>
      </c>
      <c r="AY205" s="144" t="s">
        <v>133</v>
      </c>
    </row>
    <row r="206" spans="2:65" s="1" customFormat="1" ht="24.15" customHeight="1">
      <c r="B206" s="128"/>
      <c r="C206" s="129" t="s">
        <v>271</v>
      </c>
      <c r="D206" s="129" t="s">
        <v>135</v>
      </c>
      <c r="E206" s="130" t="s">
        <v>459</v>
      </c>
      <c r="F206" s="131" t="s">
        <v>460</v>
      </c>
      <c r="G206" s="132" t="s">
        <v>138</v>
      </c>
      <c r="H206" s="133">
        <v>1824.4</v>
      </c>
      <c r="I206" s="134"/>
      <c r="J206" s="134">
        <f>ROUND(I206*H206,2)</f>
        <v>0</v>
      </c>
      <c r="K206" s="135"/>
      <c r="L206" s="28"/>
      <c r="M206" s="136" t="s">
        <v>1</v>
      </c>
      <c r="N206" s="137" t="s">
        <v>39</v>
      </c>
      <c r="O206" s="138">
        <v>2.1000000000000001E-2</v>
      </c>
      <c r="P206" s="138">
        <f>O206*H206</f>
        <v>38.312400000000004</v>
      </c>
      <c r="Q206" s="138">
        <v>0.115</v>
      </c>
      <c r="R206" s="138">
        <f>Q206*H206</f>
        <v>209.80600000000001</v>
      </c>
      <c r="S206" s="138">
        <v>0</v>
      </c>
      <c r="T206" s="139">
        <f>S206*H206</f>
        <v>0</v>
      </c>
      <c r="AR206" s="140" t="s">
        <v>139</v>
      </c>
      <c r="AT206" s="140" t="s">
        <v>135</v>
      </c>
      <c r="AU206" s="140" t="s">
        <v>84</v>
      </c>
      <c r="AY206" s="16" t="s">
        <v>133</v>
      </c>
      <c r="BE206" s="141">
        <f>IF(N206="základní",J206,0)</f>
        <v>0</v>
      </c>
      <c r="BF206" s="141">
        <f>IF(N206="snížená",J206,0)</f>
        <v>0</v>
      </c>
      <c r="BG206" s="141">
        <f>IF(N206="zákl. přenesená",J206,0)</f>
        <v>0</v>
      </c>
      <c r="BH206" s="141">
        <f>IF(N206="sníž. přenesená",J206,0)</f>
        <v>0</v>
      </c>
      <c r="BI206" s="141">
        <f>IF(N206="nulová",J206,0)</f>
        <v>0</v>
      </c>
      <c r="BJ206" s="16" t="s">
        <v>82</v>
      </c>
      <c r="BK206" s="141">
        <f>ROUND(I206*H206,2)</f>
        <v>0</v>
      </c>
      <c r="BL206" s="16" t="s">
        <v>139</v>
      </c>
      <c r="BM206" s="140" t="s">
        <v>461</v>
      </c>
    </row>
    <row r="207" spans="2:65" s="12" customFormat="1">
      <c r="B207" s="142"/>
      <c r="D207" s="143" t="s">
        <v>141</v>
      </c>
      <c r="E207" s="144" t="s">
        <v>1</v>
      </c>
      <c r="F207" s="145" t="s">
        <v>447</v>
      </c>
      <c r="H207" s="146">
        <v>1824.4</v>
      </c>
      <c r="L207" s="142"/>
      <c r="M207" s="147"/>
      <c r="T207" s="148"/>
      <c r="AT207" s="144" t="s">
        <v>141</v>
      </c>
      <c r="AU207" s="144" t="s">
        <v>84</v>
      </c>
      <c r="AV207" s="12" t="s">
        <v>84</v>
      </c>
      <c r="AW207" s="12" t="s">
        <v>30</v>
      </c>
      <c r="AX207" s="12" t="s">
        <v>74</v>
      </c>
      <c r="AY207" s="144" t="s">
        <v>133</v>
      </c>
    </row>
    <row r="208" spans="2:65" s="13" customFormat="1">
      <c r="B208" s="149"/>
      <c r="D208" s="143" t="s">
        <v>141</v>
      </c>
      <c r="E208" s="150" t="s">
        <v>1</v>
      </c>
      <c r="F208" s="151" t="s">
        <v>149</v>
      </c>
      <c r="H208" s="152">
        <v>1824.4</v>
      </c>
      <c r="L208" s="149"/>
      <c r="M208" s="153"/>
      <c r="T208" s="154"/>
      <c r="AT208" s="150" t="s">
        <v>141</v>
      </c>
      <c r="AU208" s="150" t="s">
        <v>84</v>
      </c>
      <c r="AV208" s="13" t="s">
        <v>139</v>
      </c>
      <c r="AW208" s="13" t="s">
        <v>30</v>
      </c>
      <c r="AX208" s="13" t="s">
        <v>82</v>
      </c>
      <c r="AY208" s="150" t="s">
        <v>133</v>
      </c>
    </row>
    <row r="209" spans="2:65" s="1" customFormat="1" ht="24.15" customHeight="1">
      <c r="B209" s="128"/>
      <c r="C209" s="129" t="s">
        <v>278</v>
      </c>
      <c r="D209" s="129" t="s">
        <v>135</v>
      </c>
      <c r="E209" s="130" t="s">
        <v>462</v>
      </c>
      <c r="F209" s="131" t="s">
        <v>463</v>
      </c>
      <c r="G209" s="132" t="s">
        <v>138</v>
      </c>
      <c r="H209" s="133">
        <v>216.3</v>
      </c>
      <c r="I209" s="134"/>
      <c r="J209" s="134">
        <f>ROUND(I209*H209,2)</f>
        <v>0</v>
      </c>
      <c r="K209" s="135"/>
      <c r="L209" s="28"/>
      <c r="M209" s="136" t="s">
        <v>1</v>
      </c>
      <c r="N209" s="137" t="s">
        <v>39</v>
      </c>
      <c r="O209" s="138">
        <v>8.3000000000000004E-2</v>
      </c>
      <c r="P209" s="138">
        <f>O209*H209</f>
        <v>17.952900000000003</v>
      </c>
      <c r="Q209" s="138">
        <v>0.23</v>
      </c>
      <c r="R209" s="138">
        <f>Q209*H209</f>
        <v>49.749000000000002</v>
      </c>
      <c r="S209" s="138">
        <v>0</v>
      </c>
      <c r="T209" s="139">
        <f>S209*H209</f>
        <v>0</v>
      </c>
      <c r="AR209" s="140" t="s">
        <v>139</v>
      </c>
      <c r="AT209" s="140" t="s">
        <v>135</v>
      </c>
      <c r="AU209" s="140" t="s">
        <v>84</v>
      </c>
      <c r="AY209" s="16" t="s">
        <v>133</v>
      </c>
      <c r="BE209" s="141">
        <f>IF(N209="základní",J209,0)</f>
        <v>0</v>
      </c>
      <c r="BF209" s="141">
        <f>IF(N209="snížená",J209,0)</f>
        <v>0</v>
      </c>
      <c r="BG209" s="141">
        <f>IF(N209="zákl. přenesená",J209,0)</f>
        <v>0</v>
      </c>
      <c r="BH209" s="141">
        <f>IF(N209="sníž. přenesená",J209,0)</f>
        <v>0</v>
      </c>
      <c r="BI209" s="141">
        <f>IF(N209="nulová",J209,0)</f>
        <v>0</v>
      </c>
      <c r="BJ209" s="16" t="s">
        <v>82</v>
      </c>
      <c r="BK209" s="141">
        <f>ROUND(I209*H209,2)</f>
        <v>0</v>
      </c>
      <c r="BL209" s="16" t="s">
        <v>139</v>
      </c>
      <c r="BM209" s="140" t="s">
        <v>464</v>
      </c>
    </row>
    <row r="210" spans="2:65" s="12" customFormat="1">
      <c r="B210" s="142"/>
      <c r="D210" s="143" t="s">
        <v>141</v>
      </c>
      <c r="E210" s="144" t="s">
        <v>1</v>
      </c>
      <c r="F210" s="145" t="s">
        <v>465</v>
      </c>
      <c r="H210" s="146">
        <v>216.3</v>
      </c>
      <c r="L210" s="142"/>
      <c r="M210" s="147"/>
      <c r="T210" s="148"/>
      <c r="AT210" s="144" t="s">
        <v>141</v>
      </c>
      <c r="AU210" s="144" t="s">
        <v>84</v>
      </c>
      <c r="AV210" s="12" t="s">
        <v>84</v>
      </c>
      <c r="AW210" s="12" t="s">
        <v>30</v>
      </c>
      <c r="AX210" s="12" t="s">
        <v>82</v>
      </c>
      <c r="AY210" s="144" t="s">
        <v>133</v>
      </c>
    </row>
    <row r="211" spans="2:65" s="1" customFormat="1" ht="24.15" customHeight="1">
      <c r="B211" s="128"/>
      <c r="C211" s="129" t="s">
        <v>283</v>
      </c>
      <c r="D211" s="129" t="s">
        <v>135</v>
      </c>
      <c r="E211" s="130" t="s">
        <v>466</v>
      </c>
      <c r="F211" s="131" t="s">
        <v>467</v>
      </c>
      <c r="G211" s="132" t="s">
        <v>138</v>
      </c>
      <c r="H211" s="133">
        <v>1824.4</v>
      </c>
      <c r="I211" s="134"/>
      <c r="J211" s="134">
        <f>ROUND(I211*H211,2)</f>
        <v>0</v>
      </c>
      <c r="K211" s="135"/>
      <c r="L211" s="28"/>
      <c r="M211" s="136" t="s">
        <v>1</v>
      </c>
      <c r="N211" s="137" t="s">
        <v>39</v>
      </c>
      <c r="O211" s="138">
        <v>1.0999999999999999E-2</v>
      </c>
      <c r="P211" s="138">
        <f>O211*H211</f>
        <v>20.0684</v>
      </c>
      <c r="Q211" s="138">
        <v>9.2799999999999994E-2</v>
      </c>
      <c r="R211" s="138">
        <f>Q211*H211</f>
        <v>169.30431999999999</v>
      </c>
      <c r="S211" s="138">
        <v>0</v>
      </c>
      <c r="T211" s="139">
        <f>S211*H211</f>
        <v>0</v>
      </c>
      <c r="AR211" s="140" t="s">
        <v>139</v>
      </c>
      <c r="AT211" s="140" t="s">
        <v>135</v>
      </c>
      <c r="AU211" s="140" t="s">
        <v>84</v>
      </c>
      <c r="AY211" s="16" t="s">
        <v>133</v>
      </c>
      <c r="BE211" s="141">
        <f>IF(N211="základní",J211,0)</f>
        <v>0</v>
      </c>
      <c r="BF211" s="141">
        <f>IF(N211="snížená",J211,0)</f>
        <v>0</v>
      </c>
      <c r="BG211" s="141">
        <f>IF(N211="zákl. přenesená",J211,0)</f>
        <v>0</v>
      </c>
      <c r="BH211" s="141">
        <f>IF(N211="sníž. přenesená",J211,0)</f>
        <v>0</v>
      </c>
      <c r="BI211" s="141">
        <f>IF(N211="nulová",J211,0)</f>
        <v>0</v>
      </c>
      <c r="BJ211" s="16" t="s">
        <v>82</v>
      </c>
      <c r="BK211" s="141">
        <f>ROUND(I211*H211,2)</f>
        <v>0</v>
      </c>
      <c r="BL211" s="16" t="s">
        <v>139</v>
      </c>
      <c r="BM211" s="140" t="s">
        <v>468</v>
      </c>
    </row>
    <row r="212" spans="2:65" s="12" customFormat="1">
      <c r="B212" s="142"/>
      <c r="D212" s="143" t="s">
        <v>141</v>
      </c>
      <c r="E212" s="144" t="s">
        <v>1</v>
      </c>
      <c r="F212" s="145" t="s">
        <v>447</v>
      </c>
      <c r="H212" s="146">
        <v>1824.4</v>
      </c>
      <c r="L212" s="142"/>
      <c r="M212" s="147"/>
      <c r="T212" s="148"/>
      <c r="AT212" s="144" t="s">
        <v>141</v>
      </c>
      <c r="AU212" s="144" t="s">
        <v>84</v>
      </c>
      <c r="AV212" s="12" t="s">
        <v>84</v>
      </c>
      <c r="AW212" s="12" t="s">
        <v>30</v>
      </c>
      <c r="AX212" s="12" t="s">
        <v>82</v>
      </c>
      <c r="AY212" s="144" t="s">
        <v>133</v>
      </c>
    </row>
    <row r="213" spans="2:65" s="1" customFormat="1" ht="24.15" customHeight="1">
      <c r="B213" s="128"/>
      <c r="C213" s="129" t="s">
        <v>288</v>
      </c>
      <c r="D213" s="129" t="s">
        <v>135</v>
      </c>
      <c r="E213" s="130" t="s">
        <v>469</v>
      </c>
      <c r="F213" s="131" t="s">
        <v>470</v>
      </c>
      <c r="G213" s="132" t="s">
        <v>138</v>
      </c>
      <c r="H213" s="133">
        <v>1824.4</v>
      </c>
      <c r="I213" s="134"/>
      <c r="J213" s="134">
        <f>ROUND(I213*H213,2)</f>
        <v>0</v>
      </c>
      <c r="K213" s="135"/>
      <c r="L213" s="28"/>
      <c r="M213" s="136" t="s">
        <v>1</v>
      </c>
      <c r="N213" s="137" t="s">
        <v>39</v>
      </c>
      <c r="O213" s="138">
        <v>1.2E-2</v>
      </c>
      <c r="P213" s="138">
        <f>O213*H213</f>
        <v>21.892800000000001</v>
      </c>
      <c r="Q213" s="138">
        <v>0.11600000000000001</v>
      </c>
      <c r="R213" s="138">
        <f>Q213*H213</f>
        <v>211.63040000000001</v>
      </c>
      <c r="S213" s="138">
        <v>0</v>
      </c>
      <c r="T213" s="139">
        <f>S213*H213</f>
        <v>0</v>
      </c>
      <c r="AR213" s="140" t="s">
        <v>139</v>
      </c>
      <c r="AT213" s="140" t="s">
        <v>135</v>
      </c>
      <c r="AU213" s="140" t="s">
        <v>84</v>
      </c>
      <c r="AY213" s="16" t="s">
        <v>133</v>
      </c>
      <c r="BE213" s="141">
        <f>IF(N213="základní",J213,0)</f>
        <v>0</v>
      </c>
      <c r="BF213" s="141">
        <f>IF(N213="snížená",J213,0)</f>
        <v>0</v>
      </c>
      <c r="BG213" s="141">
        <f>IF(N213="zákl. přenesená",J213,0)</f>
        <v>0</v>
      </c>
      <c r="BH213" s="141">
        <f>IF(N213="sníž. přenesená",J213,0)</f>
        <v>0</v>
      </c>
      <c r="BI213" s="141">
        <f>IF(N213="nulová",J213,0)</f>
        <v>0</v>
      </c>
      <c r="BJ213" s="16" t="s">
        <v>82</v>
      </c>
      <c r="BK213" s="141">
        <f>ROUND(I213*H213,2)</f>
        <v>0</v>
      </c>
      <c r="BL213" s="16" t="s">
        <v>139</v>
      </c>
      <c r="BM213" s="140" t="s">
        <v>471</v>
      </c>
    </row>
    <row r="214" spans="2:65" s="12" customFormat="1">
      <c r="B214" s="142"/>
      <c r="D214" s="143" t="s">
        <v>141</v>
      </c>
      <c r="E214" s="144" t="s">
        <v>1</v>
      </c>
      <c r="F214" s="145" t="s">
        <v>447</v>
      </c>
      <c r="H214" s="146">
        <v>1824.4</v>
      </c>
      <c r="L214" s="142"/>
      <c r="M214" s="147"/>
      <c r="T214" s="148"/>
      <c r="AT214" s="144" t="s">
        <v>141</v>
      </c>
      <c r="AU214" s="144" t="s">
        <v>84</v>
      </c>
      <c r="AV214" s="12" t="s">
        <v>84</v>
      </c>
      <c r="AW214" s="12" t="s">
        <v>30</v>
      </c>
      <c r="AX214" s="12" t="s">
        <v>82</v>
      </c>
      <c r="AY214" s="144" t="s">
        <v>133</v>
      </c>
    </row>
    <row r="215" spans="2:65" s="1" customFormat="1" ht="33" customHeight="1">
      <c r="B215" s="128"/>
      <c r="C215" s="129" t="s">
        <v>293</v>
      </c>
      <c r="D215" s="129" t="s">
        <v>135</v>
      </c>
      <c r="E215" s="130" t="s">
        <v>472</v>
      </c>
      <c r="F215" s="131" t="s">
        <v>473</v>
      </c>
      <c r="G215" s="132" t="s">
        <v>138</v>
      </c>
      <c r="H215" s="133">
        <v>216.3</v>
      </c>
      <c r="I215" s="134"/>
      <c r="J215" s="134">
        <f>ROUND(I215*H215,2)</f>
        <v>0</v>
      </c>
      <c r="K215" s="135"/>
      <c r="L215" s="28"/>
      <c r="M215" s="136" t="s">
        <v>1</v>
      </c>
      <c r="N215" s="137" t="s">
        <v>39</v>
      </c>
      <c r="O215" s="138">
        <v>0.77700000000000002</v>
      </c>
      <c r="P215" s="138">
        <f>O215*H215</f>
        <v>168.0651</v>
      </c>
      <c r="Q215" s="138">
        <v>0.10100000000000001</v>
      </c>
      <c r="R215" s="138">
        <f>Q215*H215</f>
        <v>21.846300000000003</v>
      </c>
      <c r="S215" s="138">
        <v>0</v>
      </c>
      <c r="T215" s="139">
        <f>S215*H215</f>
        <v>0</v>
      </c>
      <c r="AR215" s="140" t="s">
        <v>139</v>
      </c>
      <c r="AT215" s="140" t="s">
        <v>135</v>
      </c>
      <c r="AU215" s="140" t="s">
        <v>84</v>
      </c>
      <c r="AY215" s="16" t="s">
        <v>133</v>
      </c>
      <c r="BE215" s="141">
        <f>IF(N215="základní",J215,0)</f>
        <v>0</v>
      </c>
      <c r="BF215" s="141">
        <f>IF(N215="snížená",J215,0)</f>
        <v>0</v>
      </c>
      <c r="BG215" s="141">
        <f>IF(N215="zákl. přenesená",J215,0)</f>
        <v>0</v>
      </c>
      <c r="BH215" s="141">
        <f>IF(N215="sníž. přenesená",J215,0)</f>
        <v>0</v>
      </c>
      <c r="BI215" s="141">
        <f>IF(N215="nulová",J215,0)</f>
        <v>0</v>
      </c>
      <c r="BJ215" s="16" t="s">
        <v>82</v>
      </c>
      <c r="BK215" s="141">
        <f>ROUND(I215*H215,2)</f>
        <v>0</v>
      </c>
      <c r="BL215" s="16" t="s">
        <v>139</v>
      </c>
      <c r="BM215" s="140" t="s">
        <v>474</v>
      </c>
    </row>
    <row r="216" spans="2:65" s="12" customFormat="1">
      <c r="B216" s="142"/>
      <c r="D216" s="143" t="s">
        <v>141</v>
      </c>
      <c r="E216" s="144" t="s">
        <v>1</v>
      </c>
      <c r="F216" s="145" t="s">
        <v>443</v>
      </c>
      <c r="H216" s="146">
        <v>216.3</v>
      </c>
      <c r="L216" s="142"/>
      <c r="M216" s="147"/>
      <c r="T216" s="148"/>
      <c r="AT216" s="144" t="s">
        <v>141</v>
      </c>
      <c r="AU216" s="144" t="s">
        <v>84</v>
      </c>
      <c r="AV216" s="12" t="s">
        <v>84</v>
      </c>
      <c r="AW216" s="12" t="s">
        <v>30</v>
      </c>
      <c r="AX216" s="12" t="s">
        <v>82</v>
      </c>
      <c r="AY216" s="144" t="s">
        <v>133</v>
      </c>
    </row>
    <row r="217" spans="2:65" s="1" customFormat="1" ht="21.75" customHeight="1">
      <c r="B217" s="128"/>
      <c r="C217" s="164" t="s">
        <v>297</v>
      </c>
      <c r="D217" s="164" t="s">
        <v>385</v>
      </c>
      <c r="E217" s="165" t="s">
        <v>475</v>
      </c>
      <c r="F217" s="166" t="s">
        <v>476</v>
      </c>
      <c r="G217" s="167" t="s">
        <v>138</v>
      </c>
      <c r="H217" s="168">
        <v>222.78899999999999</v>
      </c>
      <c r="I217" s="169"/>
      <c r="J217" s="169">
        <f>ROUND(I217*H217,2)</f>
        <v>0</v>
      </c>
      <c r="K217" s="170"/>
      <c r="L217" s="171"/>
      <c r="M217" s="172" t="s">
        <v>1</v>
      </c>
      <c r="N217" s="173" t="s">
        <v>39</v>
      </c>
      <c r="O217" s="138">
        <v>0</v>
      </c>
      <c r="P217" s="138">
        <f>O217*H217</f>
        <v>0</v>
      </c>
      <c r="Q217" s="138">
        <v>0.13100000000000001</v>
      </c>
      <c r="R217" s="138">
        <f>Q217*H217</f>
        <v>29.185358999999998</v>
      </c>
      <c r="S217" s="138">
        <v>0</v>
      </c>
      <c r="T217" s="139">
        <f>S217*H217</f>
        <v>0</v>
      </c>
      <c r="AR217" s="140" t="s">
        <v>173</v>
      </c>
      <c r="AT217" s="140" t="s">
        <v>385</v>
      </c>
      <c r="AU217" s="140" t="s">
        <v>84</v>
      </c>
      <c r="AY217" s="16" t="s">
        <v>133</v>
      </c>
      <c r="BE217" s="141">
        <f>IF(N217="základní",J217,0)</f>
        <v>0</v>
      </c>
      <c r="BF217" s="141">
        <f>IF(N217="snížená",J217,0)</f>
        <v>0</v>
      </c>
      <c r="BG217" s="141">
        <f>IF(N217="zákl. přenesená",J217,0)</f>
        <v>0</v>
      </c>
      <c r="BH217" s="141">
        <f>IF(N217="sníž. přenesená",J217,0)</f>
        <v>0</v>
      </c>
      <c r="BI217" s="141">
        <f>IF(N217="nulová",J217,0)</f>
        <v>0</v>
      </c>
      <c r="BJ217" s="16" t="s">
        <v>82</v>
      </c>
      <c r="BK217" s="141">
        <f>ROUND(I217*H217,2)</f>
        <v>0</v>
      </c>
      <c r="BL217" s="16" t="s">
        <v>139</v>
      </c>
      <c r="BM217" s="140" t="s">
        <v>477</v>
      </c>
    </row>
    <row r="218" spans="2:65" s="12" customFormat="1">
      <c r="B218" s="142"/>
      <c r="D218" s="143" t="s">
        <v>141</v>
      </c>
      <c r="E218" s="144" t="s">
        <v>1</v>
      </c>
      <c r="F218" s="145" t="s">
        <v>443</v>
      </c>
      <c r="H218" s="146">
        <v>216.3</v>
      </c>
      <c r="L218" s="142"/>
      <c r="M218" s="147"/>
      <c r="T218" s="148"/>
      <c r="AT218" s="144" t="s">
        <v>141</v>
      </c>
      <c r="AU218" s="144" t="s">
        <v>84</v>
      </c>
      <c r="AV218" s="12" t="s">
        <v>84</v>
      </c>
      <c r="AW218" s="12" t="s">
        <v>30</v>
      </c>
      <c r="AX218" s="12" t="s">
        <v>82</v>
      </c>
      <c r="AY218" s="144" t="s">
        <v>133</v>
      </c>
    </row>
    <row r="219" spans="2:65" s="12" customFormat="1">
      <c r="B219" s="142"/>
      <c r="D219" s="143" t="s">
        <v>141</v>
      </c>
      <c r="F219" s="145" t="s">
        <v>478</v>
      </c>
      <c r="H219" s="146">
        <v>222.78899999999999</v>
      </c>
      <c r="L219" s="142"/>
      <c r="M219" s="147"/>
      <c r="T219" s="148"/>
      <c r="AT219" s="144" t="s">
        <v>141</v>
      </c>
      <c r="AU219" s="144" t="s">
        <v>84</v>
      </c>
      <c r="AV219" s="12" t="s">
        <v>84</v>
      </c>
      <c r="AW219" s="12" t="s">
        <v>3</v>
      </c>
      <c r="AX219" s="12" t="s">
        <v>82</v>
      </c>
      <c r="AY219" s="144" t="s">
        <v>133</v>
      </c>
    </row>
    <row r="220" spans="2:65" s="11" customFormat="1" ht="22.75" customHeight="1">
      <c r="B220" s="117"/>
      <c r="D220" s="118" t="s">
        <v>73</v>
      </c>
      <c r="E220" s="126" t="s">
        <v>163</v>
      </c>
      <c r="F220" s="126" t="s">
        <v>479</v>
      </c>
      <c r="J220" s="127">
        <f>BK220</f>
        <v>0</v>
      </c>
      <c r="L220" s="117"/>
      <c r="M220" s="121"/>
      <c r="P220" s="122">
        <f>SUM(P221:P226)</f>
        <v>1.906317</v>
      </c>
      <c r="R220" s="122">
        <f>SUM(R221:R226)</f>
        <v>1.2746922699999998</v>
      </c>
      <c r="T220" s="123">
        <f>SUM(T221:T226)</f>
        <v>0</v>
      </c>
      <c r="AR220" s="118" t="s">
        <v>82</v>
      </c>
      <c r="AT220" s="124" t="s">
        <v>73</v>
      </c>
      <c r="AU220" s="124" t="s">
        <v>82</v>
      </c>
      <c r="AY220" s="118" t="s">
        <v>133</v>
      </c>
      <c r="BK220" s="125">
        <f>SUM(BK221:BK226)</f>
        <v>0</v>
      </c>
    </row>
    <row r="221" spans="2:65" s="1" customFormat="1" ht="33" customHeight="1">
      <c r="B221" s="128"/>
      <c r="C221" s="129" t="s">
        <v>302</v>
      </c>
      <c r="D221" s="129" t="s">
        <v>135</v>
      </c>
      <c r="E221" s="130" t="s">
        <v>480</v>
      </c>
      <c r="F221" s="131" t="s">
        <v>481</v>
      </c>
      <c r="G221" s="132" t="s">
        <v>196</v>
      </c>
      <c r="H221" s="133">
        <v>0.501</v>
      </c>
      <c r="I221" s="134"/>
      <c r="J221" s="134">
        <f>ROUND(I221*H221,2)</f>
        <v>0</v>
      </c>
      <c r="K221" s="135"/>
      <c r="L221" s="28"/>
      <c r="M221" s="136" t="s">
        <v>1</v>
      </c>
      <c r="N221" s="137" t="s">
        <v>39</v>
      </c>
      <c r="O221" s="138">
        <v>2.3170000000000002</v>
      </c>
      <c r="P221" s="138">
        <f>O221*H221</f>
        <v>1.160817</v>
      </c>
      <c r="Q221" s="138">
        <v>2.5018699999999998</v>
      </c>
      <c r="R221" s="138">
        <f>Q221*H221</f>
        <v>1.2534368699999998</v>
      </c>
      <c r="S221" s="138">
        <v>0</v>
      </c>
      <c r="T221" s="139">
        <f>S221*H221</f>
        <v>0</v>
      </c>
      <c r="AR221" s="140" t="s">
        <v>139</v>
      </c>
      <c r="AT221" s="140" t="s">
        <v>135</v>
      </c>
      <c r="AU221" s="140" t="s">
        <v>84</v>
      </c>
      <c r="AY221" s="16" t="s">
        <v>133</v>
      </c>
      <c r="BE221" s="141">
        <f>IF(N221="základní",J221,0)</f>
        <v>0</v>
      </c>
      <c r="BF221" s="141">
        <f>IF(N221="snížená",J221,0)</f>
        <v>0</v>
      </c>
      <c r="BG221" s="141">
        <f>IF(N221="zákl. přenesená",J221,0)</f>
        <v>0</v>
      </c>
      <c r="BH221" s="141">
        <f>IF(N221="sníž. přenesená",J221,0)</f>
        <v>0</v>
      </c>
      <c r="BI221" s="141">
        <f>IF(N221="nulová",J221,0)</f>
        <v>0</v>
      </c>
      <c r="BJ221" s="16" t="s">
        <v>82</v>
      </c>
      <c r="BK221" s="141">
        <f>ROUND(I221*H221,2)</f>
        <v>0</v>
      </c>
      <c r="BL221" s="16" t="s">
        <v>139</v>
      </c>
      <c r="BM221" s="140" t="s">
        <v>482</v>
      </c>
    </row>
    <row r="222" spans="2:65" s="12" customFormat="1">
      <c r="B222" s="142"/>
      <c r="D222" s="143" t="s">
        <v>141</v>
      </c>
      <c r="E222" s="144" t="s">
        <v>1</v>
      </c>
      <c r="F222" s="145" t="s">
        <v>483</v>
      </c>
      <c r="H222" s="146">
        <v>0.501</v>
      </c>
      <c r="L222" s="142"/>
      <c r="M222" s="147"/>
      <c r="T222" s="148"/>
      <c r="AT222" s="144" t="s">
        <v>141</v>
      </c>
      <c r="AU222" s="144" t="s">
        <v>84</v>
      </c>
      <c r="AV222" s="12" t="s">
        <v>84</v>
      </c>
      <c r="AW222" s="12" t="s">
        <v>30</v>
      </c>
      <c r="AX222" s="12" t="s">
        <v>82</v>
      </c>
      <c r="AY222" s="144" t="s">
        <v>133</v>
      </c>
    </row>
    <row r="223" spans="2:65" s="1" customFormat="1" ht="24.15" customHeight="1">
      <c r="B223" s="128"/>
      <c r="C223" s="129" t="s">
        <v>307</v>
      </c>
      <c r="D223" s="129" t="s">
        <v>135</v>
      </c>
      <c r="E223" s="130" t="s">
        <v>484</v>
      </c>
      <c r="F223" s="131" t="s">
        <v>485</v>
      </c>
      <c r="G223" s="132" t="s">
        <v>196</v>
      </c>
      <c r="H223" s="133">
        <v>0.501</v>
      </c>
      <c r="I223" s="134"/>
      <c r="J223" s="134">
        <f>ROUND(I223*H223,2)</f>
        <v>0</v>
      </c>
      <c r="K223" s="135"/>
      <c r="L223" s="28"/>
      <c r="M223" s="136" t="s">
        <v>1</v>
      </c>
      <c r="N223" s="137" t="s">
        <v>39</v>
      </c>
      <c r="O223" s="138">
        <v>0.67500000000000004</v>
      </c>
      <c r="P223" s="138">
        <f>O223*H223</f>
        <v>0.338175</v>
      </c>
      <c r="Q223" s="138">
        <v>0</v>
      </c>
      <c r="R223" s="138">
        <f>Q223*H223</f>
        <v>0</v>
      </c>
      <c r="S223" s="138">
        <v>0</v>
      </c>
      <c r="T223" s="139">
        <f>S223*H223</f>
        <v>0</v>
      </c>
      <c r="AR223" s="140" t="s">
        <v>139</v>
      </c>
      <c r="AT223" s="140" t="s">
        <v>135</v>
      </c>
      <c r="AU223" s="140" t="s">
        <v>84</v>
      </c>
      <c r="AY223" s="16" t="s">
        <v>133</v>
      </c>
      <c r="BE223" s="141">
        <f>IF(N223="základní",J223,0)</f>
        <v>0</v>
      </c>
      <c r="BF223" s="141">
        <f>IF(N223="snížená",J223,0)</f>
        <v>0</v>
      </c>
      <c r="BG223" s="141">
        <f>IF(N223="zákl. přenesená",J223,0)</f>
        <v>0</v>
      </c>
      <c r="BH223" s="141">
        <f>IF(N223="sníž. přenesená",J223,0)</f>
        <v>0</v>
      </c>
      <c r="BI223" s="141">
        <f>IF(N223="nulová",J223,0)</f>
        <v>0</v>
      </c>
      <c r="BJ223" s="16" t="s">
        <v>82</v>
      </c>
      <c r="BK223" s="141">
        <f>ROUND(I223*H223,2)</f>
        <v>0</v>
      </c>
      <c r="BL223" s="16" t="s">
        <v>139</v>
      </c>
      <c r="BM223" s="140" t="s">
        <v>486</v>
      </c>
    </row>
    <row r="224" spans="2:65" s="1" customFormat="1" ht="33" customHeight="1">
      <c r="B224" s="128"/>
      <c r="C224" s="129" t="s">
        <v>316</v>
      </c>
      <c r="D224" s="129" t="s">
        <v>135</v>
      </c>
      <c r="E224" s="130" t="s">
        <v>487</v>
      </c>
      <c r="F224" s="131" t="s">
        <v>488</v>
      </c>
      <c r="G224" s="132" t="s">
        <v>196</v>
      </c>
      <c r="H224" s="133">
        <v>0.501</v>
      </c>
      <c r="I224" s="134"/>
      <c r="J224" s="134">
        <f>ROUND(I224*H224,2)</f>
        <v>0</v>
      </c>
      <c r="K224" s="135"/>
      <c r="L224" s="28"/>
      <c r="M224" s="136" t="s">
        <v>1</v>
      </c>
      <c r="N224" s="137" t="s">
        <v>39</v>
      </c>
      <c r="O224" s="138">
        <v>0.20499999999999999</v>
      </c>
      <c r="P224" s="138">
        <f>O224*H224</f>
        <v>0.10270499999999999</v>
      </c>
      <c r="Q224" s="138">
        <v>0</v>
      </c>
      <c r="R224" s="138">
        <f>Q224*H224</f>
        <v>0</v>
      </c>
      <c r="S224" s="138">
        <v>0</v>
      </c>
      <c r="T224" s="139">
        <f>S224*H224</f>
        <v>0</v>
      </c>
      <c r="AR224" s="140" t="s">
        <v>139</v>
      </c>
      <c r="AT224" s="140" t="s">
        <v>135</v>
      </c>
      <c r="AU224" s="140" t="s">
        <v>84</v>
      </c>
      <c r="AY224" s="16" t="s">
        <v>133</v>
      </c>
      <c r="BE224" s="141">
        <f>IF(N224="základní",J224,0)</f>
        <v>0</v>
      </c>
      <c r="BF224" s="141">
        <f>IF(N224="snížená",J224,0)</f>
        <v>0</v>
      </c>
      <c r="BG224" s="141">
        <f>IF(N224="zákl. přenesená",J224,0)</f>
        <v>0</v>
      </c>
      <c r="BH224" s="141">
        <f>IF(N224="sníž. přenesená",J224,0)</f>
        <v>0</v>
      </c>
      <c r="BI224" s="141">
        <f>IF(N224="nulová",J224,0)</f>
        <v>0</v>
      </c>
      <c r="BJ224" s="16" t="s">
        <v>82</v>
      </c>
      <c r="BK224" s="141">
        <f>ROUND(I224*H224,2)</f>
        <v>0</v>
      </c>
      <c r="BL224" s="16" t="s">
        <v>139</v>
      </c>
      <c r="BM224" s="140" t="s">
        <v>489</v>
      </c>
    </row>
    <row r="225" spans="2:65" s="1" customFormat="1" ht="16.5" customHeight="1">
      <c r="B225" s="128"/>
      <c r="C225" s="129" t="s">
        <v>324</v>
      </c>
      <c r="D225" s="129" t="s">
        <v>135</v>
      </c>
      <c r="E225" s="130" t="s">
        <v>490</v>
      </c>
      <c r="F225" s="131" t="s">
        <v>491</v>
      </c>
      <c r="G225" s="132" t="s">
        <v>212</v>
      </c>
      <c r="H225" s="133">
        <v>0.02</v>
      </c>
      <c r="I225" s="134"/>
      <c r="J225" s="134">
        <f>ROUND(I225*H225,2)</f>
        <v>0</v>
      </c>
      <c r="K225" s="135"/>
      <c r="L225" s="28"/>
      <c r="M225" s="136" t="s">
        <v>1</v>
      </c>
      <c r="N225" s="137" t="s">
        <v>39</v>
      </c>
      <c r="O225" s="138">
        <v>15.231</v>
      </c>
      <c r="P225" s="138">
        <f>O225*H225</f>
        <v>0.30462</v>
      </c>
      <c r="Q225" s="138">
        <v>1.06277</v>
      </c>
      <c r="R225" s="138">
        <f>Q225*H225</f>
        <v>2.1255400000000001E-2</v>
      </c>
      <c r="S225" s="138">
        <v>0</v>
      </c>
      <c r="T225" s="139">
        <f>S225*H225</f>
        <v>0</v>
      </c>
      <c r="AR225" s="140" t="s">
        <v>139</v>
      </c>
      <c r="AT225" s="140" t="s">
        <v>135</v>
      </c>
      <c r="AU225" s="140" t="s">
        <v>84</v>
      </c>
      <c r="AY225" s="16" t="s">
        <v>133</v>
      </c>
      <c r="BE225" s="141">
        <f>IF(N225="základní",J225,0)</f>
        <v>0</v>
      </c>
      <c r="BF225" s="141">
        <f>IF(N225="snížená",J225,0)</f>
        <v>0</v>
      </c>
      <c r="BG225" s="141">
        <f>IF(N225="zákl. přenesená",J225,0)</f>
        <v>0</v>
      </c>
      <c r="BH225" s="141">
        <f>IF(N225="sníž. přenesená",J225,0)</f>
        <v>0</v>
      </c>
      <c r="BI225" s="141">
        <f>IF(N225="nulová",J225,0)</f>
        <v>0</v>
      </c>
      <c r="BJ225" s="16" t="s">
        <v>82</v>
      </c>
      <c r="BK225" s="141">
        <f>ROUND(I225*H225,2)</f>
        <v>0</v>
      </c>
      <c r="BL225" s="16" t="s">
        <v>139</v>
      </c>
      <c r="BM225" s="140" t="s">
        <v>492</v>
      </c>
    </row>
    <row r="226" spans="2:65" s="12" customFormat="1">
      <c r="B226" s="142"/>
      <c r="D226" s="143" t="s">
        <v>141</v>
      </c>
      <c r="E226" s="144" t="s">
        <v>1</v>
      </c>
      <c r="F226" s="145" t="s">
        <v>493</v>
      </c>
      <c r="H226" s="146">
        <v>0.02</v>
      </c>
      <c r="L226" s="142"/>
      <c r="M226" s="147"/>
      <c r="T226" s="148"/>
      <c r="AT226" s="144" t="s">
        <v>141</v>
      </c>
      <c r="AU226" s="144" t="s">
        <v>84</v>
      </c>
      <c r="AV226" s="12" t="s">
        <v>84</v>
      </c>
      <c r="AW226" s="12" t="s">
        <v>30</v>
      </c>
      <c r="AX226" s="12" t="s">
        <v>82</v>
      </c>
      <c r="AY226" s="144" t="s">
        <v>133</v>
      </c>
    </row>
    <row r="227" spans="2:65" s="11" customFormat="1" ht="22.75" customHeight="1">
      <c r="B227" s="117"/>
      <c r="D227" s="118" t="s">
        <v>73</v>
      </c>
      <c r="E227" s="126" t="s">
        <v>173</v>
      </c>
      <c r="F227" s="126" t="s">
        <v>494</v>
      </c>
      <c r="J227" s="127">
        <f>BK227</f>
        <v>0</v>
      </c>
      <c r="L227" s="117"/>
      <c r="M227" s="121"/>
      <c r="P227" s="122">
        <f>SUM(P228:P231)</f>
        <v>0.33200000000000002</v>
      </c>
      <c r="R227" s="122">
        <f>SUM(R228:R231)</f>
        <v>8.4000000000000012E-3</v>
      </c>
      <c r="T227" s="123">
        <f>SUM(T228:T231)</f>
        <v>0</v>
      </c>
      <c r="AR227" s="118" t="s">
        <v>82</v>
      </c>
      <c r="AT227" s="124" t="s">
        <v>73</v>
      </c>
      <c r="AU227" s="124" t="s">
        <v>82</v>
      </c>
      <c r="AY227" s="118" t="s">
        <v>133</v>
      </c>
      <c r="BK227" s="125">
        <f>SUM(BK228:BK231)</f>
        <v>0</v>
      </c>
    </row>
    <row r="228" spans="2:65" s="1" customFormat="1" ht="37.75" customHeight="1">
      <c r="B228" s="128"/>
      <c r="C228" s="129" t="s">
        <v>330</v>
      </c>
      <c r="D228" s="129" t="s">
        <v>135</v>
      </c>
      <c r="E228" s="130" t="s">
        <v>495</v>
      </c>
      <c r="F228" s="131" t="s">
        <v>496</v>
      </c>
      <c r="G228" s="132" t="s">
        <v>229</v>
      </c>
      <c r="H228" s="133">
        <v>1</v>
      </c>
      <c r="I228" s="134"/>
      <c r="J228" s="134">
        <f>ROUND(I228*H228,2)</f>
        <v>0</v>
      </c>
      <c r="K228" s="135"/>
      <c r="L228" s="28"/>
      <c r="M228" s="136" t="s">
        <v>1</v>
      </c>
      <c r="N228" s="137" t="s">
        <v>39</v>
      </c>
      <c r="O228" s="138">
        <v>0.249</v>
      </c>
      <c r="P228" s="138">
        <f>O228*H228</f>
        <v>0.249</v>
      </c>
      <c r="Q228" s="138">
        <v>5.0600000000000003E-3</v>
      </c>
      <c r="R228" s="138">
        <f>Q228*H228</f>
        <v>5.0600000000000003E-3</v>
      </c>
      <c r="S228" s="138">
        <v>0</v>
      </c>
      <c r="T228" s="139">
        <f>S228*H228</f>
        <v>0</v>
      </c>
      <c r="AR228" s="140" t="s">
        <v>139</v>
      </c>
      <c r="AT228" s="140" t="s">
        <v>135</v>
      </c>
      <c r="AU228" s="140" t="s">
        <v>84</v>
      </c>
      <c r="AY228" s="16" t="s">
        <v>133</v>
      </c>
      <c r="BE228" s="141">
        <f>IF(N228="základní",J228,0)</f>
        <v>0</v>
      </c>
      <c r="BF228" s="141">
        <f>IF(N228="snížená",J228,0)</f>
        <v>0</v>
      </c>
      <c r="BG228" s="141">
        <f>IF(N228="zákl. přenesená",J228,0)</f>
        <v>0</v>
      </c>
      <c r="BH228" s="141">
        <f>IF(N228="sníž. přenesená",J228,0)</f>
        <v>0</v>
      </c>
      <c r="BI228" s="141">
        <f>IF(N228="nulová",J228,0)</f>
        <v>0</v>
      </c>
      <c r="BJ228" s="16" t="s">
        <v>82</v>
      </c>
      <c r="BK228" s="141">
        <f>ROUND(I228*H228,2)</f>
        <v>0</v>
      </c>
      <c r="BL228" s="16" t="s">
        <v>139</v>
      </c>
      <c r="BM228" s="140" t="s">
        <v>497</v>
      </c>
    </row>
    <row r="229" spans="2:65" s="12" customFormat="1">
      <c r="B229" s="142"/>
      <c r="D229" s="143" t="s">
        <v>141</v>
      </c>
      <c r="E229" s="144" t="s">
        <v>1</v>
      </c>
      <c r="F229" s="145" t="s">
        <v>82</v>
      </c>
      <c r="H229" s="146">
        <v>1</v>
      </c>
      <c r="L229" s="142"/>
      <c r="M229" s="147"/>
      <c r="T229" s="148"/>
      <c r="AT229" s="144" t="s">
        <v>141</v>
      </c>
      <c r="AU229" s="144" t="s">
        <v>84</v>
      </c>
      <c r="AV229" s="12" t="s">
        <v>84</v>
      </c>
      <c r="AW229" s="12" t="s">
        <v>30</v>
      </c>
      <c r="AX229" s="12" t="s">
        <v>82</v>
      </c>
      <c r="AY229" s="144" t="s">
        <v>133</v>
      </c>
    </row>
    <row r="230" spans="2:65" s="1" customFormat="1" ht="37.75" customHeight="1">
      <c r="B230" s="128"/>
      <c r="C230" s="129" t="s">
        <v>335</v>
      </c>
      <c r="D230" s="129" t="s">
        <v>135</v>
      </c>
      <c r="E230" s="130" t="s">
        <v>498</v>
      </c>
      <c r="F230" s="131" t="s">
        <v>499</v>
      </c>
      <c r="G230" s="132" t="s">
        <v>229</v>
      </c>
      <c r="H230" s="133">
        <v>1</v>
      </c>
      <c r="I230" s="134"/>
      <c r="J230" s="134">
        <f>ROUND(I230*H230,2)</f>
        <v>0</v>
      </c>
      <c r="K230" s="135"/>
      <c r="L230" s="28"/>
      <c r="M230" s="136" t="s">
        <v>1</v>
      </c>
      <c r="N230" s="137" t="s">
        <v>39</v>
      </c>
      <c r="O230" s="138">
        <v>8.3000000000000004E-2</v>
      </c>
      <c r="P230" s="138">
        <f>O230*H230</f>
        <v>8.3000000000000004E-2</v>
      </c>
      <c r="Q230" s="138">
        <v>3.3400000000000001E-3</v>
      </c>
      <c r="R230" s="138">
        <f>Q230*H230</f>
        <v>3.3400000000000001E-3</v>
      </c>
      <c r="S230" s="138">
        <v>0</v>
      </c>
      <c r="T230" s="139">
        <f>S230*H230</f>
        <v>0</v>
      </c>
      <c r="AR230" s="140" t="s">
        <v>139</v>
      </c>
      <c r="AT230" s="140" t="s">
        <v>135</v>
      </c>
      <c r="AU230" s="140" t="s">
        <v>84</v>
      </c>
      <c r="AY230" s="16" t="s">
        <v>133</v>
      </c>
      <c r="BE230" s="141">
        <f>IF(N230="základní",J230,0)</f>
        <v>0</v>
      </c>
      <c r="BF230" s="141">
        <f>IF(N230="snížená",J230,0)</f>
        <v>0</v>
      </c>
      <c r="BG230" s="141">
        <f>IF(N230="zákl. přenesená",J230,0)</f>
        <v>0</v>
      </c>
      <c r="BH230" s="141">
        <f>IF(N230="sníž. přenesená",J230,0)</f>
        <v>0</v>
      </c>
      <c r="BI230" s="141">
        <f>IF(N230="nulová",J230,0)</f>
        <v>0</v>
      </c>
      <c r="BJ230" s="16" t="s">
        <v>82</v>
      </c>
      <c r="BK230" s="141">
        <f>ROUND(I230*H230,2)</f>
        <v>0</v>
      </c>
      <c r="BL230" s="16" t="s">
        <v>139</v>
      </c>
      <c r="BM230" s="140" t="s">
        <v>500</v>
      </c>
    </row>
    <row r="231" spans="2:65" s="12" customFormat="1">
      <c r="B231" s="142"/>
      <c r="D231" s="143" t="s">
        <v>141</v>
      </c>
      <c r="E231" s="144" t="s">
        <v>1</v>
      </c>
      <c r="F231" s="145" t="s">
        <v>82</v>
      </c>
      <c r="H231" s="146">
        <v>1</v>
      </c>
      <c r="L231" s="142"/>
      <c r="M231" s="147"/>
      <c r="T231" s="148"/>
      <c r="AT231" s="144" t="s">
        <v>141</v>
      </c>
      <c r="AU231" s="144" t="s">
        <v>84</v>
      </c>
      <c r="AV231" s="12" t="s">
        <v>84</v>
      </c>
      <c r="AW231" s="12" t="s">
        <v>30</v>
      </c>
      <c r="AX231" s="12" t="s">
        <v>82</v>
      </c>
      <c r="AY231" s="144" t="s">
        <v>133</v>
      </c>
    </row>
    <row r="232" spans="2:65" s="11" customFormat="1" ht="22.75" customHeight="1">
      <c r="B232" s="117"/>
      <c r="D232" s="118" t="s">
        <v>73</v>
      </c>
      <c r="E232" s="126" t="s">
        <v>178</v>
      </c>
      <c r="F232" s="126" t="s">
        <v>220</v>
      </c>
      <c r="J232" s="127">
        <f>BK232</f>
        <v>0</v>
      </c>
      <c r="L232" s="117"/>
      <c r="M232" s="121"/>
      <c r="P232" s="122">
        <f>SUM(P233:P258)</f>
        <v>156.17701599999998</v>
      </c>
      <c r="R232" s="122">
        <f>SUM(R233:R258)</f>
        <v>179.71203527</v>
      </c>
      <c r="T232" s="123">
        <f>SUM(T233:T258)</f>
        <v>0</v>
      </c>
      <c r="AR232" s="118" t="s">
        <v>82</v>
      </c>
      <c r="AT232" s="124" t="s">
        <v>73</v>
      </c>
      <c r="AU232" s="124" t="s">
        <v>82</v>
      </c>
      <c r="AY232" s="118" t="s">
        <v>133</v>
      </c>
      <c r="BK232" s="125">
        <f>SUM(BK233:BK258)</f>
        <v>0</v>
      </c>
    </row>
    <row r="233" spans="2:65" s="1" customFormat="1" ht="24.15" customHeight="1">
      <c r="B233" s="128"/>
      <c r="C233" s="129" t="s">
        <v>501</v>
      </c>
      <c r="D233" s="129" t="s">
        <v>135</v>
      </c>
      <c r="E233" s="130" t="s">
        <v>502</v>
      </c>
      <c r="F233" s="131" t="s">
        <v>503</v>
      </c>
      <c r="G233" s="132" t="s">
        <v>181</v>
      </c>
      <c r="H233" s="133">
        <v>21.8</v>
      </c>
      <c r="I233" s="134"/>
      <c r="J233" s="134">
        <f>ROUND(I233*H233,2)</f>
        <v>0</v>
      </c>
      <c r="K233" s="135"/>
      <c r="L233" s="28"/>
      <c r="M233" s="136" t="s">
        <v>1</v>
      </c>
      <c r="N233" s="137" t="s">
        <v>39</v>
      </c>
      <c r="O233" s="138">
        <v>0.20200000000000001</v>
      </c>
      <c r="P233" s="138">
        <f>O233*H233</f>
        <v>4.4036000000000008</v>
      </c>
      <c r="Q233" s="138">
        <v>9.5990000000000006E-2</v>
      </c>
      <c r="R233" s="138">
        <f>Q233*H233</f>
        <v>2.0925820000000002</v>
      </c>
      <c r="S233" s="138">
        <v>0</v>
      </c>
      <c r="T233" s="139">
        <f>S233*H233</f>
        <v>0</v>
      </c>
      <c r="AR233" s="140" t="s">
        <v>139</v>
      </c>
      <c r="AT233" s="140" t="s">
        <v>135</v>
      </c>
      <c r="AU233" s="140" t="s">
        <v>84</v>
      </c>
      <c r="AY233" s="16" t="s">
        <v>133</v>
      </c>
      <c r="BE233" s="141">
        <f>IF(N233="základní",J233,0)</f>
        <v>0</v>
      </c>
      <c r="BF233" s="141">
        <f>IF(N233="snížená",J233,0)</f>
        <v>0</v>
      </c>
      <c r="BG233" s="141">
        <f>IF(N233="zákl. přenesená",J233,0)</f>
        <v>0</v>
      </c>
      <c r="BH233" s="141">
        <f>IF(N233="sníž. přenesená",J233,0)</f>
        <v>0</v>
      </c>
      <c r="BI233" s="141">
        <f>IF(N233="nulová",J233,0)</f>
        <v>0</v>
      </c>
      <c r="BJ233" s="16" t="s">
        <v>82</v>
      </c>
      <c r="BK233" s="141">
        <f>ROUND(I233*H233,2)</f>
        <v>0</v>
      </c>
      <c r="BL233" s="16" t="s">
        <v>139</v>
      </c>
      <c r="BM233" s="140" t="s">
        <v>504</v>
      </c>
    </row>
    <row r="234" spans="2:65" s="12" customFormat="1">
      <c r="B234" s="142"/>
      <c r="D234" s="143" t="s">
        <v>141</v>
      </c>
      <c r="E234" s="144" t="s">
        <v>1</v>
      </c>
      <c r="F234" s="145" t="s">
        <v>505</v>
      </c>
      <c r="H234" s="146">
        <v>21.8</v>
      </c>
      <c r="L234" s="142"/>
      <c r="M234" s="147"/>
      <c r="T234" s="148"/>
      <c r="AT234" s="144" t="s">
        <v>141</v>
      </c>
      <c r="AU234" s="144" t="s">
        <v>84</v>
      </c>
      <c r="AV234" s="12" t="s">
        <v>84</v>
      </c>
      <c r="AW234" s="12" t="s">
        <v>30</v>
      </c>
      <c r="AX234" s="12" t="s">
        <v>82</v>
      </c>
      <c r="AY234" s="144" t="s">
        <v>133</v>
      </c>
    </row>
    <row r="235" spans="2:65" s="1" customFormat="1" ht="24.15" customHeight="1">
      <c r="B235" s="128"/>
      <c r="C235" s="164" t="s">
        <v>506</v>
      </c>
      <c r="D235" s="164" t="s">
        <v>385</v>
      </c>
      <c r="E235" s="165" t="s">
        <v>507</v>
      </c>
      <c r="F235" s="166" t="s">
        <v>508</v>
      </c>
      <c r="G235" s="167" t="s">
        <v>181</v>
      </c>
      <c r="H235" s="168">
        <v>22.454000000000001</v>
      </c>
      <c r="I235" s="169"/>
      <c r="J235" s="169">
        <f>ROUND(I235*H235,2)</f>
        <v>0</v>
      </c>
      <c r="K235" s="170"/>
      <c r="L235" s="171"/>
      <c r="M235" s="172" t="s">
        <v>1</v>
      </c>
      <c r="N235" s="173" t="s">
        <v>39</v>
      </c>
      <c r="O235" s="138">
        <v>0</v>
      </c>
      <c r="P235" s="138">
        <f>O235*H235</f>
        <v>0</v>
      </c>
      <c r="Q235" s="138">
        <v>0</v>
      </c>
      <c r="R235" s="138">
        <f>Q235*H235</f>
        <v>0</v>
      </c>
      <c r="S235" s="138">
        <v>0</v>
      </c>
      <c r="T235" s="139">
        <f>S235*H235</f>
        <v>0</v>
      </c>
      <c r="AR235" s="140" t="s">
        <v>173</v>
      </c>
      <c r="AT235" s="140" t="s">
        <v>385</v>
      </c>
      <c r="AU235" s="140" t="s">
        <v>84</v>
      </c>
      <c r="AY235" s="16" t="s">
        <v>133</v>
      </c>
      <c r="BE235" s="141">
        <f>IF(N235="základní",J235,0)</f>
        <v>0</v>
      </c>
      <c r="BF235" s="141">
        <f>IF(N235="snížená",J235,0)</f>
        <v>0</v>
      </c>
      <c r="BG235" s="141">
        <f>IF(N235="zákl. přenesená",J235,0)</f>
        <v>0</v>
      </c>
      <c r="BH235" s="141">
        <f>IF(N235="sníž. přenesená",J235,0)</f>
        <v>0</v>
      </c>
      <c r="BI235" s="141">
        <f>IF(N235="nulová",J235,0)</f>
        <v>0</v>
      </c>
      <c r="BJ235" s="16" t="s">
        <v>82</v>
      </c>
      <c r="BK235" s="141">
        <f>ROUND(I235*H235,2)</f>
        <v>0</v>
      </c>
      <c r="BL235" s="16" t="s">
        <v>139</v>
      </c>
      <c r="BM235" s="140" t="s">
        <v>509</v>
      </c>
    </row>
    <row r="236" spans="2:65" s="12" customFormat="1">
      <c r="B236" s="142"/>
      <c r="D236" s="143" t="s">
        <v>141</v>
      </c>
      <c r="E236" s="144" t="s">
        <v>1</v>
      </c>
      <c r="F236" s="145" t="s">
        <v>510</v>
      </c>
      <c r="H236" s="146">
        <v>21.8</v>
      </c>
      <c r="L236" s="142"/>
      <c r="M236" s="147"/>
      <c r="T236" s="148"/>
      <c r="AT236" s="144" t="s">
        <v>141</v>
      </c>
      <c r="AU236" s="144" t="s">
        <v>84</v>
      </c>
      <c r="AV236" s="12" t="s">
        <v>84</v>
      </c>
      <c r="AW236" s="12" t="s">
        <v>30</v>
      </c>
      <c r="AX236" s="12" t="s">
        <v>82</v>
      </c>
      <c r="AY236" s="144" t="s">
        <v>133</v>
      </c>
    </row>
    <row r="237" spans="2:65" s="12" customFormat="1">
      <c r="B237" s="142"/>
      <c r="D237" s="143" t="s">
        <v>141</v>
      </c>
      <c r="F237" s="145" t="s">
        <v>511</v>
      </c>
      <c r="H237" s="146">
        <v>22.454000000000001</v>
      </c>
      <c r="L237" s="142"/>
      <c r="M237" s="147"/>
      <c r="T237" s="148"/>
      <c r="AT237" s="144" t="s">
        <v>141</v>
      </c>
      <c r="AU237" s="144" t="s">
        <v>84</v>
      </c>
      <c r="AV237" s="12" t="s">
        <v>84</v>
      </c>
      <c r="AW237" s="12" t="s">
        <v>3</v>
      </c>
      <c r="AX237" s="12" t="s">
        <v>82</v>
      </c>
      <c r="AY237" s="144" t="s">
        <v>133</v>
      </c>
    </row>
    <row r="238" spans="2:65" s="1" customFormat="1" ht="24.15" customHeight="1">
      <c r="B238" s="128"/>
      <c r="C238" s="129" t="s">
        <v>512</v>
      </c>
      <c r="D238" s="129" t="s">
        <v>135</v>
      </c>
      <c r="E238" s="130" t="s">
        <v>513</v>
      </c>
      <c r="F238" s="131" t="s">
        <v>514</v>
      </c>
      <c r="G238" s="132" t="s">
        <v>181</v>
      </c>
      <c r="H238" s="133">
        <v>54.29</v>
      </c>
      <c r="I238" s="134"/>
      <c r="J238" s="134">
        <f>ROUND(I238*H238,2)</f>
        <v>0</v>
      </c>
      <c r="K238" s="135"/>
      <c r="L238" s="28"/>
      <c r="M238" s="136" t="s">
        <v>1</v>
      </c>
      <c r="N238" s="137" t="s">
        <v>39</v>
      </c>
      <c r="O238" s="138">
        <v>0.14000000000000001</v>
      </c>
      <c r="P238" s="138">
        <f>O238*H238</f>
        <v>7.6006000000000009</v>
      </c>
      <c r="Q238" s="138">
        <v>0.10095</v>
      </c>
      <c r="R238" s="138">
        <f>Q238*H238</f>
        <v>5.4805754999999996</v>
      </c>
      <c r="S238" s="138">
        <v>0</v>
      </c>
      <c r="T238" s="139">
        <f>S238*H238</f>
        <v>0</v>
      </c>
      <c r="AR238" s="140" t="s">
        <v>139</v>
      </c>
      <c r="AT238" s="140" t="s">
        <v>135</v>
      </c>
      <c r="AU238" s="140" t="s">
        <v>84</v>
      </c>
      <c r="AY238" s="16" t="s">
        <v>133</v>
      </c>
      <c r="BE238" s="141">
        <f>IF(N238="základní",J238,0)</f>
        <v>0</v>
      </c>
      <c r="BF238" s="141">
        <f>IF(N238="snížená",J238,0)</f>
        <v>0</v>
      </c>
      <c r="BG238" s="141">
        <f>IF(N238="zákl. přenesená",J238,0)</f>
        <v>0</v>
      </c>
      <c r="BH238" s="141">
        <f>IF(N238="sníž. přenesená",J238,0)</f>
        <v>0</v>
      </c>
      <c r="BI238" s="141">
        <f>IF(N238="nulová",J238,0)</f>
        <v>0</v>
      </c>
      <c r="BJ238" s="16" t="s">
        <v>82</v>
      </c>
      <c r="BK238" s="141">
        <f>ROUND(I238*H238,2)</f>
        <v>0</v>
      </c>
      <c r="BL238" s="16" t="s">
        <v>139</v>
      </c>
      <c r="BM238" s="140" t="s">
        <v>515</v>
      </c>
    </row>
    <row r="239" spans="2:65" s="12" customFormat="1">
      <c r="B239" s="142"/>
      <c r="D239" s="143" t="s">
        <v>141</v>
      </c>
      <c r="E239" s="144" t="s">
        <v>1</v>
      </c>
      <c r="F239" s="145" t="s">
        <v>516</v>
      </c>
      <c r="H239" s="146">
        <v>54.29</v>
      </c>
      <c r="L239" s="142"/>
      <c r="M239" s="147"/>
      <c r="T239" s="148"/>
      <c r="AT239" s="144" t="s">
        <v>141</v>
      </c>
      <c r="AU239" s="144" t="s">
        <v>84</v>
      </c>
      <c r="AV239" s="12" t="s">
        <v>84</v>
      </c>
      <c r="AW239" s="12" t="s">
        <v>30</v>
      </c>
      <c r="AX239" s="12" t="s">
        <v>82</v>
      </c>
      <c r="AY239" s="144" t="s">
        <v>133</v>
      </c>
    </row>
    <row r="240" spans="2:65" s="1" customFormat="1" ht="16.5" customHeight="1">
      <c r="B240" s="128"/>
      <c r="C240" s="164" t="s">
        <v>517</v>
      </c>
      <c r="D240" s="164" t="s">
        <v>385</v>
      </c>
      <c r="E240" s="165" t="s">
        <v>518</v>
      </c>
      <c r="F240" s="166" t="s">
        <v>519</v>
      </c>
      <c r="G240" s="167" t="s">
        <v>181</v>
      </c>
      <c r="H240" s="168">
        <v>54.832999999999998</v>
      </c>
      <c r="I240" s="169"/>
      <c r="J240" s="169">
        <f>ROUND(I240*H240,2)</f>
        <v>0</v>
      </c>
      <c r="K240" s="170"/>
      <c r="L240" s="171"/>
      <c r="M240" s="172" t="s">
        <v>1</v>
      </c>
      <c r="N240" s="173" t="s">
        <v>39</v>
      </c>
      <c r="O240" s="138">
        <v>0</v>
      </c>
      <c r="P240" s="138">
        <f>O240*H240</f>
        <v>0</v>
      </c>
      <c r="Q240" s="138">
        <v>2.4E-2</v>
      </c>
      <c r="R240" s="138">
        <f>Q240*H240</f>
        <v>1.3159920000000001</v>
      </c>
      <c r="S240" s="138">
        <v>0</v>
      </c>
      <c r="T240" s="139">
        <f>S240*H240</f>
        <v>0</v>
      </c>
      <c r="AR240" s="140" t="s">
        <v>173</v>
      </c>
      <c r="AT240" s="140" t="s">
        <v>385</v>
      </c>
      <c r="AU240" s="140" t="s">
        <v>84</v>
      </c>
      <c r="AY240" s="16" t="s">
        <v>133</v>
      </c>
      <c r="BE240" s="141">
        <f>IF(N240="základní",J240,0)</f>
        <v>0</v>
      </c>
      <c r="BF240" s="141">
        <f>IF(N240="snížená",J240,0)</f>
        <v>0</v>
      </c>
      <c r="BG240" s="141">
        <f>IF(N240="zákl. přenesená",J240,0)</f>
        <v>0</v>
      </c>
      <c r="BH240" s="141">
        <f>IF(N240="sníž. přenesená",J240,0)</f>
        <v>0</v>
      </c>
      <c r="BI240" s="141">
        <f>IF(N240="nulová",J240,0)</f>
        <v>0</v>
      </c>
      <c r="BJ240" s="16" t="s">
        <v>82</v>
      </c>
      <c r="BK240" s="141">
        <f>ROUND(I240*H240,2)</f>
        <v>0</v>
      </c>
      <c r="BL240" s="16" t="s">
        <v>139</v>
      </c>
      <c r="BM240" s="140" t="s">
        <v>520</v>
      </c>
    </row>
    <row r="241" spans="2:65" s="12" customFormat="1">
      <c r="B241" s="142"/>
      <c r="D241" s="143" t="s">
        <v>141</v>
      </c>
      <c r="E241" s="144" t="s">
        <v>1</v>
      </c>
      <c r="F241" s="145" t="s">
        <v>516</v>
      </c>
      <c r="H241" s="146">
        <v>54.29</v>
      </c>
      <c r="L241" s="142"/>
      <c r="M241" s="147"/>
      <c r="T241" s="148"/>
      <c r="AT241" s="144" t="s">
        <v>141</v>
      </c>
      <c r="AU241" s="144" t="s">
        <v>84</v>
      </c>
      <c r="AV241" s="12" t="s">
        <v>84</v>
      </c>
      <c r="AW241" s="12" t="s">
        <v>30</v>
      </c>
      <c r="AX241" s="12" t="s">
        <v>82</v>
      </c>
      <c r="AY241" s="144" t="s">
        <v>133</v>
      </c>
    </row>
    <row r="242" spans="2:65" s="12" customFormat="1">
      <c r="B242" s="142"/>
      <c r="D242" s="143" t="s">
        <v>141</v>
      </c>
      <c r="F242" s="145" t="s">
        <v>521</v>
      </c>
      <c r="H242" s="146">
        <v>54.832999999999998</v>
      </c>
      <c r="L242" s="142"/>
      <c r="M242" s="147"/>
      <c r="T242" s="148"/>
      <c r="AT242" s="144" t="s">
        <v>141</v>
      </c>
      <c r="AU242" s="144" t="s">
        <v>84</v>
      </c>
      <c r="AV242" s="12" t="s">
        <v>84</v>
      </c>
      <c r="AW242" s="12" t="s">
        <v>3</v>
      </c>
      <c r="AX242" s="12" t="s">
        <v>82</v>
      </c>
      <c r="AY242" s="144" t="s">
        <v>133</v>
      </c>
    </row>
    <row r="243" spans="2:65" s="1" customFormat="1" ht="16.5" customHeight="1">
      <c r="B243" s="128"/>
      <c r="C243" s="129" t="s">
        <v>522</v>
      </c>
      <c r="D243" s="129" t="s">
        <v>135</v>
      </c>
      <c r="E243" s="130" t="s">
        <v>523</v>
      </c>
      <c r="F243" s="131" t="s">
        <v>524</v>
      </c>
      <c r="G243" s="132" t="s">
        <v>196</v>
      </c>
      <c r="H243" s="133">
        <v>32.408000000000001</v>
      </c>
      <c r="I243" s="134"/>
      <c r="J243" s="134">
        <f>ROUND(I243*H243,2)</f>
        <v>0</v>
      </c>
      <c r="K243" s="135"/>
      <c r="L243" s="28"/>
      <c r="M243" s="136" t="s">
        <v>1</v>
      </c>
      <c r="N243" s="137" t="s">
        <v>39</v>
      </c>
      <c r="O243" s="138">
        <v>1.4419999999999999</v>
      </c>
      <c r="P243" s="138">
        <f>O243*H243</f>
        <v>46.732336000000004</v>
      </c>
      <c r="Q243" s="138">
        <v>2.2563399999999998</v>
      </c>
      <c r="R243" s="138">
        <f>Q243*H243</f>
        <v>73.123466719999996</v>
      </c>
      <c r="S243" s="138">
        <v>0</v>
      </c>
      <c r="T243" s="139">
        <f>S243*H243</f>
        <v>0</v>
      </c>
      <c r="AR243" s="140" t="s">
        <v>139</v>
      </c>
      <c r="AT243" s="140" t="s">
        <v>135</v>
      </c>
      <c r="AU243" s="140" t="s">
        <v>84</v>
      </c>
      <c r="AY243" s="16" t="s">
        <v>133</v>
      </c>
      <c r="BE243" s="141">
        <f>IF(N243="základní",J243,0)</f>
        <v>0</v>
      </c>
      <c r="BF243" s="141">
        <f>IF(N243="snížená",J243,0)</f>
        <v>0</v>
      </c>
      <c r="BG243" s="141">
        <f>IF(N243="zákl. přenesená",J243,0)</f>
        <v>0</v>
      </c>
      <c r="BH243" s="141">
        <f>IF(N243="sníž. přenesená",J243,0)</f>
        <v>0</v>
      </c>
      <c r="BI243" s="141">
        <f>IF(N243="nulová",J243,0)</f>
        <v>0</v>
      </c>
      <c r="BJ243" s="16" t="s">
        <v>82</v>
      </c>
      <c r="BK243" s="141">
        <f>ROUND(I243*H243,2)</f>
        <v>0</v>
      </c>
      <c r="BL243" s="16" t="s">
        <v>139</v>
      </c>
      <c r="BM243" s="140" t="s">
        <v>525</v>
      </c>
    </row>
    <row r="244" spans="2:65" s="12" customFormat="1">
      <c r="B244" s="142"/>
      <c r="D244" s="143" t="s">
        <v>141</v>
      </c>
      <c r="E244" s="144" t="s">
        <v>1</v>
      </c>
      <c r="F244" s="145" t="s">
        <v>526</v>
      </c>
      <c r="H244" s="146">
        <v>4.8860000000000001</v>
      </c>
      <c r="L244" s="142"/>
      <c r="M244" s="147"/>
      <c r="T244" s="148"/>
      <c r="AT244" s="144" t="s">
        <v>141</v>
      </c>
      <c r="AU244" s="144" t="s">
        <v>84</v>
      </c>
      <c r="AV244" s="12" t="s">
        <v>84</v>
      </c>
      <c r="AW244" s="12" t="s">
        <v>30</v>
      </c>
      <c r="AX244" s="12" t="s">
        <v>74</v>
      </c>
      <c r="AY244" s="144" t="s">
        <v>133</v>
      </c>
    </row>
    <row r="245" spans="2:65" s="12" customFormat="1">
      <c r="B245" s="142"/>
      <c r="D245" s="143" t="s">
        <v>141</v>
      </c>
      <c r="E245" s="144" t="s">
        <v>1</v>
      </c>
      <c r="F245" s="145" t="s">
        <v>527</v>
      </c>
      <c r="H245" s="146">
        <v>1.962</v>
      </c>
      <c r="L245" s="142"/>
      <c r="M245" s="147"/>
      <c r="T245" s="148"/>
      <c r="AT245" s="144" t="s">
        <v>141</v>
      </c>
      <c r="AU245" s="144" t="s">
        <v>84</v>
      </c>
      <c r="AV245" s="12" t="s">
        <v>84</v>
      </c>
      <c r="AW245" s="12" t="s">
        <v>30</v>
      </c>
      <c r="AX245" s="12" t="s">
        <v>74</v>
      </c>
      <c r="AY245" s="144" t="s">
        <v>133</v>
      </c>
    </row>
    <row r="246" spans="2:65" s="12" customFormat="1">
      <c r="B246" s="142"/>
      <c r="D246" s="143" t="s">
        <v>141</v>
      </c>
      <c r="E246" s="144" t="s">
        <v>1</v>
      </c>
      <c r="F246" s="145" t="s">
        <v>528</v>
      </c>
      <c r="H246" s="146">
        <v>23.76</v>
      </c>
      <c r="L246" s="142"/>
      <c r="M246" s="147"/>
      <c r="T246" s="148"/>
      <c r="AT246" s="144" t="s">
        <v>141</v>
      </c>
      <c r="AU246" s="144" t="s">
        <v>84</v>
      </c>
      <c r="AV246" s="12" t="s">
        <v>84</v>
      </c>
      <c r="AW246" s="12" t="s">
        <v>30</v>
      </c>
      <c r="AX246" s="12" t="s">
        <v>74</v>
      </c>
      <c r="AY246" s="144" t="s">
        <v>133</v>
      </c>
    </row>
    <row r="247" spans="2:65" s="12" customFormat="1">
      <c r="B247" s="142"/>
      <c r="D247" s="143" t="s">
        <v>141</v>
      </c>
      <c r="E247" s="144" t="s">
        <v>1</v>
      </c>
      <c r="F247" s="145" t="s">
        <v>529</v>
      </c>
      <c r="H247" s="146">
        <v>1.8</v>
      </c>
      <c r="L247" s="142"/>
      <c r="M247" s="147"/>
      <c r="T247" s="148"/>
      <c r="AT247" s="144" t="s">
        <v>141</v>
      </c>
      <c r="AU247" s="144" t="s">
        <v>84</v>
      </c>
      <c r="AV247" s="12" t="s">
        <v>84</v>
      </c>
      <c r="AW247" s="12" t="s">
        <v>30</v>
      </c>
      <c r="AX247" s="12" t="s">
        <v>74</v>
      </c>
      <c r="AY247" s="144" t="s">
        <v>133</v>
      </c>
    </row>
    <row r="248" spans="2:65" s="13" customFormat="1">
      <c r="B248" s="149"/>
      <c r="D248" s="143" t="s">
        <v>141</v>
      </c>
      <c r="E248" s="150" t="s">
        <v>1</v>
      </c>
      <c r="F248" s="151" t="s">
        <v>149</v>
      </c>
      <c r="H248" s="152">
        <v>32.408000000000001</v>
      </c>
      <c r="L248" s="149"/>
      <c r="M248" s="153"/>
      <c r="T248" s="154"/>
      <c r="AT248" s="150" t="s">
        <v>141</v>
      </c>
      <c r="AU248" s="150" t="s">
        <v>84</v>
      </c>
      <c r="AV248" s="13" t="s">
        <v>139</v>
      </c>
      <c r="AW248" s="13" t="s">
        <v>30</v>
      </c>
      <c r="AX248" s="13" t="s">
        <v>82</v>
      </c>
      <c r="AY248" s="150" t="s">
        <v>133</v>
      </c>
    </row>
    <row r="249" spans="2:65" s="1" customFormat="1" ht="24.15" customHeight="1">
      <c r="B249" s="128"/>
      <c r="C249" s="129" t="s">
        <v>530</v>
      </c>
      <c r="D249" s="129" t="s">
        <v>135</v>
      </c>
      <c r="E249" s="130" t="s">
        <v>531</v>
      </c>
      <c r="F249" s="131" t="s">
        <v>532</v>
      </c>
      <c r="G249" s="132" t="s">
        <v>138</v>
      </c>
      <c r="H249" s="133">
        <v>50.122999999999998</v>
      </c>
      <c r="I249" s="134"/>
      <c r="J249" s="134">
        <f>ROUND(I249*H249,2)</f>
        <v>0</v>
      </c>
      <c r="K249" s="135"/>
      <c r="L249" s="28"/>
      <c r="M249" s="136" t="s">
        <v>1</v>
      </c>
      <c r="N249" s="137" t="s">
        <v>39</v>
      </c>
      <c r="O249" s="138">
        <v>0.08</v>
      </c>
      <c r="P249" s="138">
        <f>O249*H249</f>
        <v>4.0098399999999996</v>
      </c>
      <c r="Q249" s="138">
        <v>3.6000000000000002E-4</v>
      </c>
      <c r="R249" s="138">
        <f>Q249*H249</f>
        <v>1.8044279999999999E-2</v>
      </c>
      <c r="S249" s="138">
        <v>0</v>
      </c>
      <c r="T249" s="139">
        <f>S249*H249</f>
        <v>0</v>
      </c>
      <c r="AR249" s="140" t="s">
        <v>139</v>
      </c>
      <c r="AT249" s="140" t="s">
        <v>135</v>
      </c>
      <c r="AU249" s="140" t="s">
        <v>84</v>
      </c>
      <c r="AY249" s="16" t="s">
        <v>133</v>
      </c>
      <c r="BE249" s="141">
        <f>IF(N249="základní",J249,0)</f>
        <v>0</v>
      </c>
      <c r="BF249" s="141">
        <f>IF(N249="snížená",J249,0)</f>
        <v>0</v>
      </c>
      <c r="BG249" s="141">
        <f>IF(N249="zákl. přenesená",J249,0)</f>
        <v>0</v>
      </c>
      <c r="BH249" s="141">
        <f>IF(N249="sníž. přenesená",J249,0)</f>
        <v>0</v>
      </c>
      <c r="BI249" s="141">
        <f>IF(N249="nulová",J249,0)</f>
        <v>0</v>
      </c>
      <c r="BJ249" s="16" t="s">
        <v>82</v>
      </c>
      <c r="BK249" s="141">
        <f>ROUND(I249*H249,2)</f>
        <v>0</v>
      </c>
      <c r="BL249" s="16" t="s">
        <v>139</v>
      </c>
      <c r="BM249" s="140" t="s">
        <v>533</v>
      </c>
    </row>
    <row r="250" spans="2:65" s="12" customFormat="1">
      <c r="B250" s="142"/>
      <c r="D250" s="143" t="s">
        <v>141</v>
      </c>
      <c r="E250" s="144" t="s">
        <v>1</v>
      </c>
      <c r="F250" s="145" t="s">
        <v>534</v>
      </c>
      <c r="H250" s="146">
        <v>50.122999999999998</v>
      </c>
      <c r="L250" s="142"/>
      <c r="M250" s="147"/>
      <c r="T250" s="148"/>
      <c r="AT250" s="144" t="s">
        <v>141</v>
      </c>
      <c r="AU250" s="144" t="s">
        <v>84</v>
      </c>
      <c r="AV250" s="12" t="s">
        <v>84</v>
      </c>
      <c r="AW250" s="12" t="s">
        <v>30</v>
      </c>
      <c r="AX250" s="12" t="s">
        <v>74</v>
      </c>
      <c r="AY250" s="144" t="s">
        <v>133</v>
      </c>
    </row>
    <row r="251" spans="2:65" s="13" customFormat="1">
      <c r="B251" s="149"/>
      <c r="D251" s="143" t="s">
        <v>141</v>
      </c>
      <c r="E251" s="150" t="s">
        <v>1</v>
      </c>
      <c r="F251" s="151" t="s">
        <v>149</v>
      </c>
      <c r="H251" s="152">
        <v>50.122999999999998</v>
      </c>
      <c r="L251" s="149"/>
      <c r="M251" s="153"/>
      <c r="T251" s="154"/>
      <c r="AT251" s="150" t="s">
        <v>141</v>
      </c>
      <c r="AU251" s="150" t="s">
        <v>84</v>
      </c>
      <c r="AV251" s="13" t="s">
        <v>139</v>
      </c>
      <c r="AW251" s="13" t="s">
        <v>30</v>
      </c>
      <c r="AX251" s="13" t="s">
        <v>82</v>
      </c>
      <c r="AY251" s="150" t="s">
        <v>133</v>
      </c>
    </row>
    <row r="252" spans="2:65" s="1" customFormat="1" ht="24.15" customHeight="1">
      <c r="B252" s="128"/>
      <c r="C252" s="129" t="s">
        <v>535</v>
      </c>
      <c r="D252" s="129" t="s">
        <v>135</v>
      </c>
      <c r="E252" s="130" t="s">
        <v>536</v>
      </c>
      <c r="F252" s="131" t="s">
        <v>537</v>
      </c>
      <c r="G252" s="132" t="s">
        <v>138</v>
      </c>
      <c r="H252" s="133">
        <v>4.633</v>
      </c>
      <c r="I252" s="134"/>
      <c r="J252" s="134">
        <f>ROUND(I252*H252,2)</f>
        <v>0</v>
      </c>
      <c r="K252" s="135"/>
      <c r="L252" s="28"/>
      <c r="M252" s="136" t="s">
        <v>1</v>
      </c>
      <c r="N252" s="137" t="s">
        <v>39</v>
      </c>
      <c r="O252" s="138">
        <v>0.08</v>
      </c>
      <c r="P252" s="138">
        <f>O252*H252</f>
        <v>0.37064000000000002</v>
      </c>
      <c r="Q252" s="138">
        <v>6.8999999999999997E-4</v>
      </c>
      <c r="R252" s="138">
        <f>Q252*H252</f>
        <v>3.1967699999999998E-3</v>
      </c>
      <c r="S252" s="138">
        <v>0</v>
      </c>
      <c r="T252" s="139">
        <f>S252*H252</f>
        <v>0</v>
      </c>
      <c r="AR252" s="140" t="s">
        <v>139</v>
      </c>
      <c r="AT252" s="140" t="s">
        <v>135</v>
      </c>
      <c r="AU252" s="140" t="s">
        <v>84</v>
      </c>
      <c r="AY252" s="16" t="s">
        <v>133</v>
      </c>
      <c r="BE252" s="141">
        <f>IF(N252="základní",J252,0)</f>
        <v>0</v>
      </c>
      <c r="BF252" s="141">
        <f>IF(N252="snížená",J252,0)</f>
        <v>0</v>
      </c>
      <c r="BG252" s="141">
        <f>IF(N252="zákl. přenesená",J252,0)</f>
        <v>0</v>
      </c>
      <c r="BH252" s="141">
        <f>IF(N252="sníž. přenesená",J252,0)</f>
        <v>0</v>
      </c>
      <c r="BI252" s="141">
        <f>IF(N252="nulová",J252,0)</f>
        <v>0</v>
      </c>
      <c r="BJ252" s="16" t="s">
        <v>82</v>
      </c>
      <c r="BK252" s="141">
        <f>ROUND(I252*H252,2)</f>
        <v>0</v>
      </c>
      <c r="BL252" s="16" t="s">
        <v>139</v>
      </c>
      <c r="BM252" s="140" t="s">
        <v>538</v>
      </c>
    </row>
    <row r="253" spans="2:65" s="12" customFormat="1">
      <c r="B253" s="142"/>
      <c r="D253" s="143" t="s">
        <v>141</v>
      </c>
      <c r="E253" s="144" t="s">
        <v>1</v>
      </c>
      <c r="F253" s="145" t="s">
        <v>539</v>
      </c>
      <c r="H253" s="146">
        <v>4.633</v>
      </c>
      <c r="L253" s="142"/>
      <c r="M253" s="147"/>
      <c r="T253" s="148"/>
      <c r="AT253" s="144" t="s">
        <v>141</v>
      </c>
      <c r="AU253" s="144" t="s">
        <v>84</v>
      </c>
      <c r="AV253" s="12" t="s">
        <v>84</v>
      </c>
      <c r="AW253" s="12" t="s">
        <v>30</v>
      </c>
      <c r="AX253" s="12" t="s">
        <v>82</v>
      </c>
      <c r="AY253" s="144" t="s">
        <v>133</v>
      </c>
    </row>
    <row r="254" spans="2:65" s="1" customFormat="1" ht="24.15" customHeight="1">
      <c r="B254" s="128"/>
      <c r="C254" s="129" t="s">
        <v>540</v>
      </c>
      <c r="D254" s="129" t="s">
        <v>135</v>
      </c>
      <c r="E254" s="130" t="s">
        <v>541</v>
      </c>
      <c r="F254" s="131" t="s">
        <v>542</v>
      </c>
      <c r="G254" s="132" t="s">
        <v>181</v>
      </c>
      <c r="H254" s="133">
        <v>198</v>
      </c>
      <c r="I254" s="134"/>
      <c r="J254" s="134">
        <f>ROUND(I254*H254,2)</f>
        <v>0</v>
      </c>
      <c r="K254" s="135"/>
      <c r="L254" s="28"/>
      <c r="M254" s="136" t="s">
        <v>1</v>
      </c>
      <c r="N254" s="137" t="s">
        <v>39</v>
      </c>
      <c r="O254" s="138">
        <v>0.47</v>
      </c>
      <c r="P254" s="138">
        <f>O254*H254</f>
        <v>93.059999999999988</v>
      </c>
      <c r="Q254" s="138">
        <v>0.43819000000000002</v>
      </c>
      <c r="R254" s="138">
        <f>Q254*H254</f>
        <v>86.761620000000008</v>
      </c>
      <c r="S254" s="138">
        <v>0</v>
      </c>
      <c r="T254" s="139">
        <f>S254*H254</f>
        <v>0</v>
      </c>
      <c r="AR254" s="140" t="s">
        <v>139</v>
      </c>
      <c r="AT254" s="140" t="s">
        <v>135</v>
      </c>
      <c r="AU254" s="140" t="s">
        <v>84</v>
      </c>
      <c r="AY254" s="16" t="s">
        <v>133</v>
      </c>
      <c r="BE254" s="141">
        <f>IF(N254="základní",J254,0)</f>
        <v>0</v>
      </c>
      <c r="BF254" s="141">
        <f>IF(N254="snížená",J254,0)</f>
        <v>0</v>
      </c>
      <c r="BG254" s="141">
        <f>IF(N254="zákl. přenesená",J254,0)</f>
        <v>0</v>
      </c>
      <c r="BH254" s="141">
        <f>IF(N254="sníž. přenesená",J254,0)</f>
        <v>0</v>
      </c>
      <c r="BI254" s="141">
        <f>IF(N254="nulová",J254,0)</f>
        <v>0</v>
      </c>
      <c r="BJ254" s="16" t="s">
        <v>82</v>
      </c>
      <c r="BK254" s="141">
        <f>ROUND(I254*H254,2)</f>
        <v>0</v>
      </c>
      <c r="BL254" s="16" t="s">
        <v>139</v>
      </c>
      <c r="BM254" s="140" t="s">
        <v>543</v>
      </c>
    </row>
    <row r="255" spans="2:65" s="12" customFormat="1">
      <c r="B255" s="142"/>
      <c r="D255" s="143" t="s">
        <v>141</v>
      </c>
      <c r="E255" s="144" t="s">
        <v>1</v>
      </c>
      <c r="F255" s="145" t="s">
        <v>544</v>
      </c>
      <c r="H255" s="146">
        <v>198</v>
      </c>
      <c r="L255" s="142"/>
      <c r="M255" s="147"/>
      <c r="T255" s="148"/>
      <c r="AT255" s="144" t="s">
        <v>141</v>
      </c>
      <c r="AU255" s="144" t="s">
        <v>84</v>
      </c>
      <c r="AV255" s="12" t="s">
        <v>84</v>
      </c>
      <c r="AW255" s="12" t="s">
        <v>30</v>
      </c>
      <c r="AX255" s="12" t="s">
        <v>82</v>
      </c>
      <c r="AY255" s="144" t="s">
        <v>133</v>
      </c>
    </row>
    <row r="256" spans="2:65" s="1" customFormat="1" ht="16.5" customHeight="1">
      <c r="B256" s="128"/>
      <c r="C256" s="164" t="s">
        <v>545</v>
      </c>
      <c r="D256" s="164" t="s">
        <v>385</v>
      </c>
      <c r="E256" s="165" t="s">
        <v>546</v>
      </c>
      <c r="F256" s="166" t="s">
        <v>547</v>
      </c>
      <c r="G256" s="167" t="s">
        <v>181</v>
      </c>
      <c r="H256" s="168">
        <v>202.91</v>
      </c>
      <c r="I256" s="169"/>
      <c r="J256" s="169">
        <f>ROUND(I256*H256,2)</f>
        <v>0</v>
      </c>
      <c r="K256" s="170"/>
      <c r="L256" s="171"/>
      <c r="M256" s="172" t="s">
        <v>1</v>
      </c>
      <c r="N256" s="173" t="s">
        <v>39</v>
      </c>
      <c r="O256" s="138">
        <v>0</v>
      </c>
      <c r="P256" s="138">
        <f>O256*H256</f>
        <v>0</v>
      </c>
      <c r="Q256" s="138">
        <v>5.3800000000000001E-2</v>
      </c>
      <c r="R256" s="138">
        <f>Q256*H256</f>
        <v>10.916558</v>
      </c>
      <c r="S256" s="138">
        <v>0</v>
      </c>
      <c r="T256" s="139">
        <f>S256*H256</f>
        <v>0</v>
      </c>
      <c r="AR256" s="140" t="s">
        <v>173</v>
      </c>
      <c r="AT256" s="140" t="s">
        <v>385</v>
      </c>
      <c r="AU256" s="140" t="s">
        <v>84</v>
      </c>
      <c r="AY256" s="16" t="s">
        <v>133</v>
      </c>
      <c r="BE256" s="141">
        <f>IF(N256="základní",J256,0)</f>
        <v>0</v>
      </c>
      <c r="BF256" s="141">
        <f>IF(N256="snížená",J256,0)</f>
        <v>0</v>
      </c>
      <c r="BG256" s="141">
        <f>IF(N256="zákl. přenesená",J256,0)</f>
        <v>0</v>
      </c>
      <c r="BH256" s="141">
        <f>IF(N256="sníž. přenesená",J256,0)</f>
        <v>0</v>
      </c>
      <c r="BI256" s="141">
        <f>IF(N256="nulová",J256,0)</f>
        <v>0</v>
      </c>
      <c r="BJ256" s="16" t="s">
        <v>82</v>
      </c>
      <c r="BK256" s="141">
        <f>ROUND(I256*H256,2)</f>
        <v>0</v>
      </c>
      <c r="BL256" s="16" t="s">
        <v>139</v>
      </c>
      <c r="BM256" s="140" t="s">
        <v>548</v>
      </c>
    </row>
    <row r="257" spans="2:65" s="12" customFormat="1">
      <c r="B257" s="142"/>
      <c r="D257" s="143" t="s">
        <v>141</v>
      </c>
      <c r="E257" s="144" t="s">
        <v>1</v>
      </c>
      <c r="F257" s="145" t="s">
        <v>549</v>
      </c>
      <c r="H257" s="146">
        <v>197</v>
      </c>
      <c r="L257" s="142"/>
      <c r="M257" s="147"/>
      <c r="T257" s="148"/>
      <c r="AT257" s="144" t="s">
        <v>141</v>
      </c>
      <c r="AU257" s="144" t="s">
        <v>84</v>
      </c>
      <c r="AV257" s="12" t="s">
        <v>84</v>
      </c>
      <c r="AW257" s="12" t="s">
        <v>30</v>
      </c>
      <c r="AX257" s="12" t="s">
        <v>82</v>
      </c>
      <c r="AY257" s="144" t="s">
        <v>133</v>
      </c>
    </row>
    <row r="258" spans="2:65" s="12" customFormat="1">
      <c r="B258" s="142"/>
      <c r="D258" s="143" t="s">
        <v>141</v>
      </c>
      <c r="F258" s="145" t="s">
        <v>550</v>
      </c>
      <c r="H258" s="146">
        <v>202.91</v>
      </c>
      <c r="L258" s="142"/>
      <c r="M258" s="147"/>
      <c r="T258" s="148"/>
      <c r="AT258" s="144" t="s">
        <v>141</v>
      </c>
      <c r="AU258" s="144" t="s">
        <v>84</v>
      </c>
      <c r="AV258" s="12" t="s">
        <v>84</v>
      </c>
      <c r="AW258" s="12" t="s">
        <v>3</v>
      </c>
      <c r="AX258" s="12" t="s">
        <v>82</v>
      </c>
      <c r="AY258" s="144" t="s">
        <v>133</v>
      </c>
    </row>
    <row r="259" spans="2:65" s="11" customFormat="1" ht="22.75" customHeight="1">
      <c r="B259" s="117"/>
      <c r="D259" s="118" t="s">
        <v>73</v>
      </c>
      <c r="E259" s="126" t="s">
        <v>551</v>
      </c>
      <c r="F259" s="126" t="s">
        <v>552</v>
      </c>
      <c r="J259" s="127">
        <f>BK259</f>
        <v>0</v>
      </c>
      <c r="L259" s="117"/>
      <c r="M259" s="121"/>
      <c r="P259" s="122">
        <f>P260</f>
        <v>327.03871199999998</v>
      </c>
      <c r="R259" s="122">
        <f>R260</f>
        <v>0</v>
      </c>
      <c r="T259" s="123">
        <f>T260</f>
        <v>0</v>
      </c>
      <c r="AR259" s="118" t="s">
        <v>82</v>
      </c>
      <c r="AT259" s="124" t="s">
        <v>73</v>
      </c>
      <c r="AU259" s="124" t="s">
        <v>82</v>
      </c>
      <c r="AY259" s="118" t="s">
        <v>133</v>
      </c>
      <c r="BK259" s="125">
        <f>BK260</f>
        <v>0</v>
      </c>
    </row>
    <row r="260" spans="2:65" s="1" customFormat="1" ht="16.5" customHeight="1">
      <c r="B260" s="128"/>
      <c r="C260" s="129" t="s">
        <v>553</v>
      </c>
      <c r="D260" s="129" t="s">
        <v>135</v>
      </c>
      <c r="E260" s="130" t="s">
        <v>554</v>
      </c>
      <c r="F260" s="131" t="s">
        <v>555</v>
      </c>
      <c r="G260" s="132" t="s">
        <v>212</v>
      </c>
      <c r="H260" s="133">
        <v>2477.5659999999998</v>
      </c>
      <c r="I260" s="134"/>
      <c r="J260" s="134">
        <f>ROUND(I260*H260,2)</f>
        <v>0</v>
      </c>
      <c r="K260" s="135"/>
      <c r="L260" s="28"/>
      <c r="M260" s="136" t="s">
        <v>1</v>
      </c>
      <c r="N260" s="137" t="s">
        <v>39</v>
      </c>
      <c r="O260" s="138">
        <v>0.13200000000000001</v>
      </c>
      <c r="P260" s="138">
        <f>O260*H260</f>
        <v>327.03871199999998</v>
      </c>
      <c r="Q260" s="138">
        <v>0</v>
      </c>
      <c r="R260" s="138">
        <f>Q260*H260</f>
        <v>0</v>
      </c>
      <c r="S260" s="138">
        <v>0</v>
      </c>
      <c r="T260" s="139">
        <f>S260*H260</f>
        <v>0</v>
      </c>
      <c r="AR260" s="140" t="s">
        <v>139</v>
      </c>
      <c r="AT260" s="140" t="s">
        <v>135</v>
      </c>
      <c r="AU260" s="140" t="s">
        <v>84</v>
      </c>
      <c r="AY260" s="16" t="s">
        <v>133</v>
      </c>
      <c r="BE260" s="141">
        <f>IF(N260="základní",J260,0)</f>
        <v>0</v>
      </c>
      <c r="BF260" s="141">
        <f>IF(N260="snížená",J260,0)</f>
        <v>0</v>
      </c>
      <c r="BG260" s="141">
        <f>IF(N260="zákl. přenesená",J260,0)</f>
        <v>0</v>
      </c>
      <c r="BH260" s="141">
        <f>IF(N260="sníž. přenesená",J260,0)</f>
        <v>0</v>
      </c>
      <c r="BI260" s="141">
        <f>IF(N260="nulová",J260,0)</f>
        <v>0</v>
      </c>
      <c r="BJ260" s="16" t="s">
        <v>82</v>
      </c>
      <c r="BK260" s="141">
        <f>ROUND(I260*H260,2)</f>
        <v>0</v>
      </c>
      <c r="BL260" s="16" t="s">
        <v>139</v>
      </c>
      <c r="BM260" s="140" t="s">
        <v>556</v>
      </c>
    </row>
    <row r="261" spans="2:65" s="11" customFormat="1" ht="25.9" customHeight="1">
      <c r="B261" s="117"/>
      <c r="D261" s="118" t="s">
        <v>73</v>
      </c>
      <c r="E261" s="119" t="s">
        <v>557</v>
      </c>
      <c r="F261" s="119" t="s">
        <v>558</v>
      </c>
      <c r="J261" s="120">
        <f>BK261</f>
        <v>0</v>
      </c>
      <c r="L261" s="117"/>
      <c r="M261" s="121"/>
      <c r="P261" s="122">
        <f>P262+P271+P274</f>
        <v>13.12</v>
      </c>
      <c r="R261" s="122">
        <f>R262+R271+R274</f>
        <v>4.8000000000000001E-4</v>
      </c>
      <c r="T261" s="123">
        <f>T262+T271+T274</f>
        <v>0</v>
      </c>
      <c r="AR261" s="118" t="s">
        <v>84</v>
      </c>
      <c r="AT261" s="124" t="s">
        <v>73</v>
      </c>
      <c r="AU261" s="124" t="s">
        <v>74</v>
      </c>
      <c r="AY261" s="118" t="s">
        <v>133</v>
      </c>
      <c r="BK261" s="125">
        <f>BK262+BK271+BK274</f>
        <v>0</v>
      </c>
    </row>
    <row r="262" spans="2:65" s="11" customFormat="1" ht="22.75" customHeight="1">
      <c r="B262" s="117"/>
      <c r="D262" s="118" t="s">
        <v>73</v>
      </c>
      <c r="E262" s="126" t="s">
        <v>559</v>
      </c>
      <c r="F262" s="126" t="s">
        <v>560</v>
      </c>
      <c r="J262" s="127">
        <f>BK262</f>
        <v>0</v>
      </c>
      <c r="L262" s="117"/>
      <c r="M262" s="121"/>
      <c r="P262" s="122">
        <f>SUM(P263:P270)</f>
        <v>0</v>
      </c>
      <c r="R262" s="122">
        <f>SUM(R263:R270)</f>
        <v>0</v>
      </c>
      <c r="T262" s="123">
        <f>SUM(T263:T270)</f>
        <v>0</v>
      </c>
      <c r="AR262" s="118" t="s">
        <v>84</v>
      </c>
      <c r="AT262" s="124" t="s">
        <v>73</v>
      </c>
      <c r="AU262" s="124" t="s">
        <v>82</v>
      </c>
      <c r="AY262" s="118" t="s">
        <v>133</v>
      </c>
      <c r="BK262" s="125">
        <f>SUM(BK263:BK270)</f>
        <v>0</v>
      </c>
    </row>
    <row r="263" spans="2:65" s="1" customFormat="1" ht="24.15" customHeight="1">
      <c r="B263" s="128"/>
      <c r="C263" s="129" t="s">
        <v>561</v>
      </c>
      <c r="D263" s="129" t="s">
        <v>135</v>
      </c>
      <c r="E263" s="130" t="s">
        <v>562</v>
      </c>
      <c r="F263" s="131" t="s">
        <v>563</v>
      </c>
      <c r="G263" s="132" t="s">
        <v>138</v>
      </c>
      <c r="H263" s="133">
        <v>1824.4</v>
      </c>
      <c r="I263" s="134"/>
      <c r="J263" s="134">
        <f>ROUND(I263*H263,2)</f>
        <v>0</v>
      </c>
      <c r="K263" s="135"/>
      <c r="L263" s="28"/>
      <c r="M263" s="136" t="s">
        <v>1</v>
      </c>
      <c r="N263" s="137" t="s">
        <v>39</v>
      </c>
      <c r="O263" s="138">
        <v>0</v>
      </c>
      <c r="P263" s="138">
        <f>O263*H263</f>
        <v>0</v>
      </c>
      <c r="Q263" s="138">
        <v>0</v>
      </c>
      <c r="R263" s="138">
        <f>Q263*H263</f>
        <v>0</v>
      </c>
      <c r="S263" s="138">
        <v>0</v>
      </c>
      <c r="T263" s="139">
        <f>S263*H263</f>
        <v>0</v>
      </c>
      <c r="AR263" s="140" t="s">
        <v>215</v>
      </c>
      <c r="AT263" s="140" t="s">
        <v>135</v>
      </c>
      <c r="AU263" s="140" t="s">
        <v>84</v>
      </c>
      <c r="AY263" s="16" t="s">
        <v>133</v>
      </c>
      <c r="BE263" s="141">
        <f>IF(N263="základní",J263,0)</f>
        <v>0</v>
      </c>
      <c r="BF263" s="141">
        <f>IF(N263="snížená",J263,0)</f>
        <v>0</v>
      </c>
      <c r="BG263" s="141">
        <f>IF(N263="zákl. přenesená",J263,0)</f>
        <v>0</v>
      </c>
      <c r="BH263" s="141">
        <f>IF(N263="sníž. přenesená",J263,0)</f>
        <v>0</v>
      </c>
      <c r="BI263" s="141">
        <f>IF(N263="nulová",J263,0)</f>
        <v>0</v>
      </c>
      <c r="BJ263" s="16" t="s">
        <v>82</v>
      </c>
      <c r="BK263" s="141">
        <f>ROUND(I263*H263,2)</f>
        <v>0</v>
      </c>
      <c r="BL263" s="16" t="s">
        <v>215</v>
      </c>
      <c r="BM263" s="140" t="s">
        <v>564</v>
      </c>
    </row>
    <row r="264" spans="2:65" s="12" customFormat="1">
      <c r="B264" s="142"/>
      <c r="D264" s="143" t="s">
        <v>141</v>
      </c>
      <c r="E264" s="144" t="s">
        <v>1</v>
      </c>
      <c r="F264" s="145" t="s">
        <v>447</v>
      </c>
      <c r="H264" s="146">
        <v>1824.4</v>
      </c>
      <c r="L264" s="142"/>
      <c r="M264" s="147"/>
      <c r="T264" s="148"/>
      <c r="AT264" s="144" t="s">
        <v>141</v>
      </c>
      <c r="AU264" s="144" t="s">
        <v>84</v>
      </c>
      <c r="AV264" s="12" t="s">
        <v>84</v>
      </c>
      <c r="AW264" s="12" t="s">
        <v>30</v>
      </c>
      <c r="AX264" s="12" t="s">
        <v>82</v>
      </c>
      <c r="AY264" s="144" t="s">
        <v>133</v>
      </c>
    </row>
    <row r="265" spans="2:65" s="1" customFormat="1" ht="16.5" customHeight="1">
      <c r="B265" s="128"/>
      <c r="C265" s="129" t="s">
        <v>565</v>
      </c>
      <c r="D265" s="129" t="s">
        <v>135</v>
      </c>
      <c r="E265" s="130" t="s">
        <v>566</v>
      </c>
      <c r="F265" s="131" t="s">
        <v>567</v>
      </c>
      <c r="G265" s="132" t="s">
        <v>430</v>
      </c>
      <c r="H265" s="133">
        <v>1</v>
      </c>
      <c r="I265" s="134"/>
      <c r="J265" s="134">
        <f>ROUND(I265*H265,2)</f>
        <v>0</v>
      </c>
      <c r="K265" s="135"/>
      <c r="L265" s="28"/>
      <c r="M265" s="136" t="s">
        <v>1</v>
      </c>
      <c r="N265" s="137" t="s">
        <v>39</v>
      </c>
      <c r="O265" s="138">
        <v>0</v>
      </c>
      <c r="P265" s="138">
        <f>O265*H265</f>
        <v>0</v>
      </c>
      <c r="Q265" s="138">
        <v>0</v>
      </c>
      <c r="R265" s="138">
        <f>Q265*H265</f>
        <v>0</v>
      </c>
      <c r="S265" s="138">
        <v>0</v>
      </c>
      <c r="T265" s="139">
        <f>S265*H265</f>
        <v>0</v>
      </c>
      <c r="AR265" s="140" t="s">
        <v>215</v>
      </c>
      <c r="AT265" s="140" t="s">
        <v>135</v>
      </c>
      <c r="AU265" s="140" t="s">
        <v>84</v>
      </c>
      <c r="AY265" s="16" t="s">
        <v>133</v>
      </c>
      <c r="BE265" s="141">
        <f>IF(N265="základní",J265,0)</f>
        <v>0</v>
      </c>
      <c r="BF265" s="141">
        <f>IF(N265="snížená",J265,0)</f>
        <v>0</v>
      </c>
      <c r="BG265" s="141">
        <f>IF(N265="zákl. přenesená",J265,0)</f>
        <v>0</v>
      </c>
      <c r="BH265" s="141">
        <f>IF(N265="sníž. přenesená",J265,0)</f>
        <v>0</v>
      </c>
      <c r="BI265" s="141">
        <f>IF(N265="nulová",J265,0)</f>
        <v>0</v>
      </c>
      <c r="BJ265" s="16" t="s">
        <v>82</v>
      </c>
      <c r="BK265" s="141">
        <f>ROUND(I265*H265,2)</f>
        <v>0</v>
      </c>
      <c r="BL265" s="16" t="s">
        <v>215</v>
      </c>
      <c r="BM265" s="140" t="s">
        <v>568</v>
      </c>
    </row>
    <row r="266" spans="2:65" s="1" customFormat="1" ht="16.5" customHeight="1">
      <c r="B266" s="128"/>
      <c r="C266" s="129" t="s">
        <v>569</v>
      </c>
      <c r="D266" s="129" t="s">
        <v>135</v>
      </c>
      <c r="E266" s="130" t="s">
        <v>570</v>
      </c>
      <c r="F266" s="131" t="s">
        <v>571</v>
      </c>
      <c r="G266" s="132" t="s">
        <v>181</v>
      </c>
      <c r="H266" s="133">
        <v>1555.1</v>
      </c>
      <c r="I266" s="134"/>
      <c r="J266" s="134">
        <f>ROUND(I266*H266,2)</f>
        <v>0</v>
      </c>
      <c r="K266" s="135"/>
      <c r="L266" s="28"/>
      <c r="M266" s="136" t="s">
        <v>1</v>
      </c>
      <c r="N266" s="137" t="s">
        <v>39</v>
      </c>
      <c r="O266" s="138">
        <v>0</v>
      </c>
      <c r="P266" s="138">
        <f>O266*H266</f>
        <v>0</v>
      </c>
      <c r="Q266" s="138">
        <v>0</v>
      </c>
      <c r="R266" s="138">
        <f>Q266*H266</f>
        <v>0</v>
      </c>
      <c r="S266" s="138">
        <v>0</v>
      </c>
      <c r="T266" s="139">
        <f>S266*H266</f>
        <v>0</v>
      </c>
      <c r="AR266" s="140" t="s">
        <v>215</v>
      </c>
      <c r="AT266" s="140" t="s">
        <v>135</v>
      </c>
      <c r="AU266" s="140" t="s">
        <v>84</v>
      </c>
      <c r="AY266" s="16" t="s">
        <v>133</v>
      </c>
      <c r="BE266" s="141">
        <f>IF(N266="základní",J266,0)</f>
        <v>0</v>
      </c>
      <c r="BF266" s="141">
        <f>IF(N266="snížená",J266,0)</f>
        <v>0</v>
      </c>
      <c r="BG266" s="141">
        <f>IF(N266="zákl. přenesená",J266,0)</f>
        <v>0</v>
      </c>
      <c r="BH266" s="141">
        <f>IF(N266="sníž. přenesená",J266,0)</f>
        <v>0</v>
      </c>
      <c r="BI266" s="141">
        <f>IF(N266="nulová",J266,0)</f>
        <v>0</v>
      </c>
      <c r="BJ266" s="16" t="s">
        <v>82</v>
      </c>
      <c r="BK266" s="141">
        <f>ROUND(I266*H266,2)</f>
        <v>0</v>
      </c>
      <c r="BL266" s="16" t="s">
        <v>215</v>
      </c>
      <c r="BM266" s="140" t="s">
        <v>572</v>
      </c>
    </row>
    <row r="267" spans="2:65" s="14" customFormat="1">
      <c r="B267" s="159"/>
      <c r="D267" s="143" t="s">
        <v>141</v>
      </c>
      <c r="E267" s="160" t="s">
        <v>1</v>
      </c>
      <c r="F267" s="161" t="s">
        <v>573</v>
      </c>
      <c r="H267" s="160" t="s">
        <v>1</v>
      </c>
      <c r="L267" s="159"/>
      <c r="M267" s="162"/>
      <c r="T267" s="163"/>
      <c r="AT267" s="160" t="s">
        <v>141</v>
      </c>
      <c r="AU267" s="160" t="s">
        <v>84</v>
      </c>
      <c r="AV267" s="14" t="s">
        <v>82</v>
      </c>
      <c r="AW267" s="14" t="s">
        <v>30</v>
      </c>
      <c r="AX267" s="14" t="s">
        <v>74</v>
      </c>
      <c r="AY267" s="160" t="s">
        <v>133</v>
      </c>
    </row>
    <row r="268" spans="2:65" s="14" customFormat="1">
      <c r="B268" s="159"/>
      <c r="D268" s="143" t="s">
        <v>141</v>
      </c>
      <c r="E268" s="160" t="s">
        <v>1</v>
      </c>
      <c r="F268" s="161" t="s">
        <v>574</v>
      </c>
      <c r="H268" s="160" t="s">
        <v>1</v>
      </c>
      <c r="L268" s="159"/>
      <c r="M268" s="162"/>
      <c r="T268" s="163"/>
      <c r="AT268" s="160" t="s">
        <v>141</v>
      </c>
      <c r="AU268" s="160" t="s">
        <v>84</v>
      </c>
      <c r="AV268" s="14" t="s">
        <v>82</v>
      </c>
      <c r="AW268" s="14" t="s">
        <v>30</v>
      </c>
      <c r="AX268" s="14" t="s">
        <v>74</v>
      </c>
      <c r="AY268" s="160" t="s">
        <v>133</v>
      </c>
    </row>
    <row r="269" spans="2:65" s="12" customFormat="1">
      <c r="B269" s="142"/>
      <c r="D269" s="143" t="s">
        <v>141</v>
      </c>
      <c r="E269" s="144" t="s">
        <v>1</v>
      </c>
      <c r="F269" s="145" t="s">
        <v>575</v>
      </c>
      <c r="H269" s="146">
        <v>1555.1</v>
      </c>
      <c r="L269" s="142"/>
      <c r="M269" s="147"/>
      <c r="T269" s="148"/>
      <c r="AT269" s="144" t="s">
        <v>141</v>
      </c>
      <c r="AU269" s="144" t="s">
        <v>84</v>
      </c>
      <c r="AV269" s="12" t="s">
        <v>84</v>
      </c>
      <c r="AW269" s="12" t="s">
        <v>30</v>
      </c>
      <c r="AX269" s="12" t="s">
        <v>82</v>
      </c>
      <c r="AY269" s="144" t="s">
        <v>133</v>
      </c>
    </row>
    <row r="270" spans="2:65" s="1" customFormat="1" ht="24.15" customHeight="1">
      <c r="B270" s="128"/>
      <c r="C270" s="129" t="s">
        <v>576</v>
      </c>
      <c r="D270" s="129" t="s">
        <v>135</v>
      </c>
      <c r="E270" s="130" t="s">
        <v>577</v>
      </c>
      <c r="F270" s="131" t="s">
        <v>578</v>
      </c>
      <c r="G270" s="132" t="s">
        <v>326</v>
      </c>
      <c r="H270" s="133"/>
      <c r="I270" s="134"/>
      <c r="J270" s="134">
        <f>ROUND(I270*H270,2)</f>
        <v>0</v>
      </c>
      <c r="K270" s="135"/>
      <c r="L270" s="28"/>
      <c r="M270" s="136" t="s">
        <v>1</v>
      </c>
      <c r="N270" s="137" t="s">
        <v>39</v>
      </c>
      <c r="O270" s="138">
        <v>0</v>
      </c>
      <c r="P270" s="138">
        <f>O270*H270</f>
        <v>0</v>
      </c>
      <c r="Q270" s="138">
        <v>0</v>
      </c>
      <c r="R270" s="138">
        <f>Q270*H270</f>
        <v>0</v>
      </c>
      <c r="S270" s="138">
        <v>0</v>
      </c>
      <c r="T270" s="139">
        <f>S270*H270</f>
        <v>0</v>
      </c>
      <c r="AR270" s="140" t="s">
        <v>215</v>
      </c>
      <c r="AT270" s="140" t="s">
        <v>135</v>
      </c>
      <c r="AU270" s="140" t="s">
        <v>84</v>
      </c>
      <c r="AY270" s="16" t="s">
        <v>133</v>
      </c>
      <c r="BE270" s="141">
        <f>IF(N270="základní",J270,0)</f>
        <v>0</v>
      </c>
      <c r="BF270" s="141">
        <f>IF(N270="snížená",J270,0)</f>
        <v>0</v>
      </c>
      <c r="BG270" s="141">
        <f>IF(N270="zákl. přenesená",J270,0)</f>
        <v>0</v>
      </c>
      <c r="BH270" s="141">
        <f>IF(N270="sníž. přenesená",J270,0)</f>
        <v>0</v>
      </c>
      <c r="BI270" s="141">
        <f>IF(N270="nulová",J270,0)</f>
        <v>0</v>
      </c>
      <c r="BJ270" s="16" t="s">
        <v>82</v>
      </c>
      <c r="BK270" s="141">
        <f>ROUND(I270*H270,2)</f>
        <v>0</v>
      </c>
      <c r="BL270" s="16" t="s">
        <v>215</v>
      </c>
      <c r="BM270" s="140" t="s">
        <v>579</v>
      </c>
    </row>
    <row r="271" spans="2:65" s="11" customFormat="1" ht="22.75" customHeight="1">
      <c r="B271" s="117"/>
      <c r="D271" s="118" t="s">
        <v>73</v>
      </c>
      <c r="E271" s="126" t="s">
        <v>580</v>
      </c>
      <c r="F271" s="126" t="s">
        <v>581</v>
      </c>
      <c r="J271" s="127">
        <f>BK271</f>
        <v>0</v>
      </c>
      <c r="L271" s="117"/>
      <c r="M271" s="121"/>
      <c r="P271" s="122">
        <f>SUM(P272:P273)</f>
        <v>13.12</v>
      </c>
      <c r="R271" s="122">
        <f>SUM(R272:R273)</f>
        <v>4.8000000000000001E-4</v>
      </c>
      <c r="T271" s="123">
        <f>SUM(T272:T273)</f>
        <v>0</v>
      </c>
      <c r="AR271" s="118" t="s">
        <v>84</v>
      </c>
      <c r="AT271" s="124" t="s">
        <v>73</v>
      </c>
      <c r="AU271" s="124" t="s">
        <v>82</v>
      </c>
      <c r="AY271" s="118" t="s">
        <v>133</v>
      </c>
      <c r="BK271" s="125">
        <f>SUM(BK272:BK273)</f>
        <v>0</v>
      </c>
    </row>
    <row r="272" spans="2:65" s="1" customFormat="1" ht="21.75" customHeight="1">
      <c r="B272" s="128"/>
      <c r="C272" s="129" t="s">
        <v>582</v>
      </c>
      <c r="D272" s="129" t="s">
        <v>135</v>
      </c>
      <c r="E272" s="130" t="s">
        <v>583</v>
      </c>
      <c r="F272" s="131" t="s">
        <v>584</v>
      </c>
      <c r="G272" s="132" t="s">
        <v>229</v>
      </c>
      <c r="H272" s="133">
        <v>8</v>
      </c>
      <c r="I272" s="134"/>
      <c r="J272" s="134">
        <f>ROUND(I272*H272,2)</f>
        <v>0</v>
      </c>
      <c r="K272" s="135"/>
      <c r="L272" s="28"/>
      <c r="M272" s="136" t="s">
        <v>1</v>
      </c>
      <c r="N272" s="137" t="s">
        <v>39</v>
      </c>
      <c r="O272" s="138">
        <v>1.64</v>
      </c>
      <c r="P272" s="138">
        <f>O272*H272</f>
        <v>13.12</v>
      </c>
      <c r="Q272" s="138">
        <v>6.0000000000000002E-5</v>
      </c>
      <c r="R272" s="138">
        <f>Q272*H272</f>
        <v>4.8000000000000001E-4</v>
      </c>
      <c r="S272" s="138">
        <v>0</v>
      </c>
      <c r="T272" s="139">
        <f>S272*H272</f>
        <v>0</v>
      </c>
      <c r="AR272" s="140" t="s">
        <v>215</v>
      </c>
      <c r="AT272" s="140" t="s">
        <v>135</v>
      </c>
      <c r="AU272" s="140" t="s">
        <v>84</v>
      </c>
      <c r="AY272" s="16" t="s">
        <v>133</v>
      </c>
      <c r="BE272" s="141">
        <f>IF(N272="základní",J272,0)</f>
        <v>0</v>
      </c>
      <c r="BF272" s="141">
        <f>IF(N272="snížená",J272,0)</f>
        <v>0</v>
      </c>
      <c r="BG272" s="141">
        <f>IF(N272="zákl. přenesená",J272,0)</f>
        <v>0</v>
      </c>
      <c r="BH272" s="141">
        <f>IF(N272="sníž. přenesená",J272,0)</f>
        <v>0</v>
      </c>
      <c r="BI272" s="141">
        <f>IF(N272="nulová",J272,0)</f>
        <v>0</v>
      </c>
      <c r="BJ272" s="16" t="s">
        <v>82</v>
      </c>
      <c r="BK272" s="141">
        <f>ROUND(I272*H272,2)</f>
        <v>0</v>
      </c>
      <c r="BL272" s="16" t="s">
        <v>215</v>
      </c>
      <c r="BM272" s="140" t="s">
        <v>585</v>
      </c>
    </row>
    <row r="273" spans="2:65" s="12" customFormat="1">
      <c r="B273" s="142"/>
      <c r="D273" s="143" t="s">
        <v>141</v>
      </c>
      <c r="E273" s="144" t="s">
        <v>1</v>
      </c>
      <c r="F273" s="145" t="s">
        <v>586</v>
      </c>
      <c r="H273" s="146">
        <v>8</v>
      </c>
      <c r="L273" s="142"/>
      <c r="M273" s="147"/>
      <c r="T273" s="148"/>
      <c r="AT273" s="144" t="s">
        <v>141</v>
      </c>
      <c r="AU273" s="144" t="s">
        <v>84</v>
      </c>
      <c r="AV273" s="12" t="s">
        <v>84</v>
      </c>
      <c r="AW273" s="12" t="s">
        <v>30</v>
      </c>
      <c r="AX273" s="12" t="s">
        <v>82</v>
      </c>
      <c r="AY273" s="144" t="s">
        <v>133</v>
      </c>
    </row>
    <row r="274" spans="2:65" s="11" customFormat="1" ht="22.75" customHeight="1">
      <c r="B274" s="117"/>
      <c r="D274" s="118" t="s">
        <v>73</v>
      </c>
      <c r="E274" s="126" t="s">
        <v>587</v>
      </c>
      <c r="F274" s="126" t="s">
        <v>588</v>
      </c>
      <c r="J274" s="127">
        <f>BK274</f>
        <v>0</v>
      </c>
      <c r="L274" s="117"/>
      <c r="M274" s="121"/>
      <c r="P274" s="122">
        <f>SUM(P275:P283)</f>
        <v>0</v>
      </c>
      <c r="R274" s="122">
        <f>SUM(R275:R283)</f>
        <v>0</v>
      </c>
      <c r="T274" s="123">
        <f>SUM(T275:T283)</f>
        <v>0</v>
      </c>
      <c r="AR274" s="118" t="s">
        <v>84</v>
      </c>
      <c r="AT274" s="124" t="s">
        <v>73</v>
      </c>
      <c r="AU274" s="124" t="s">
        <v>82</v>
      </c>
      <c r="AY274" s="118" t="s">
        <v>133</v>
      </c>
      <c r="BK274" s="125">
        <f>SUM(BK275:BK283)</f>
        <v>0</v>
      </c>
    </row>
    <row r="275" spans="2:65" s="1" customFormat="1" ht="37.75" customHeight="1">
      <c r="B275" s="128"/>
      <c r="C275" s="129" t="s">
        <v>589</v>
      </c>
      <c r="D275" s="129" t="s">
        <v>135</v>
      </c>
      <c r="E275" s="130" t="s">
        <v>590</v>
      </c>
      <c r="F275" s="131" t="s">
        <v>591</v>
      </c>
      <c r="G275" s="132" t="s">
        <v>430</v>
      </c>
      <c r="H275" s="133">
        <v>1</v>
      </c>
      <c r="I275" s="134"/>
      <c r="J275" s="134">
        <f>ROUND(I275*H275,2)</f>
        <v>0</v>
      </c>
      <c r="K275" s="135"/>
      <c r="L275" s="28"/>
      <c r="M275" s="136" t="s">
        <v>1</v>
      </c>
      <c r="N275" s="137" t="s">
        <v>39</v>
      </c>
      <c r="O275" s="138">
        <v>0</v>
      </c>
      <c r="P275" s="138">
        <f>O275*H275</f>
        <v>0</v>
      </c>
      <c r="Q275" s="138">
        <v>0</v>
      </c>
      <c r="R275" s="138">
        <f>Q275*H275</f>
        <v>0</v>
      </c>
      <c r="S275" s="138">
        <v>0</v>
      </c>
      <c r="T275" s="139">
        <f>S275*H275</f>
        <v>0</v>
      </c>
      <c r="AR275" s="140" t="s">
        <v>215</v>
      </c>
      <c r="AT275" s="140" t="s">
        <v>135</v>
      </c>
      <c r="AU275" s="140" t="s">
        <v>84</v>
      </c>
      <c r="AY275" s="16" t="s">
        <v>133</v>
      </c>
      <c r="BE275" s="141">
        <f>IF(N275="základní",J275,0)</f>
        <v>0</v>
      </c>
      <c r="BF275" s="141">
        <f>IF(N275="snížená",J275,0)</f>
        <v>0</v>
      </c>
      <c r="BG275" s="141">
        <f>IF(N275="zákl. přenesená",J275,0)</f>
        <v>0</v>
      </c>
      <c r="BH275" s="141">
        <f>IF(N275="sníž. přenesená",J275,0)</f>
        <v>0</v>
      </c>
      <c r="BI275" s="141">
        <f>IF(N275="nulová",J275,0)</f>
        <v>0</v>
      </c>
      <c r="BJ275" s="16" t="s">
        <v>82</v>
      </c>
      <c r="BK275" s="141">
        <f>ROUND(I275*H275,2)</f>
        <v>0</v>
      </c>
      <c r="BL275" s="16" t="s">
        <v>215</v>
      </c>
      <c r="BM275" s="140" t="s">
        <v>592</v>
      </c>
    </row>
    <row r="276" spans="2:65" s="1" customFormat="1" ht="24.15" customHeight="1">
      <c r="B276" s="128"/>
      <c r="C276" s="129" t="s">
        <v>593</v>
      </c>
      <c r="D276" s="129" t="s">
        <v>135</v>
      </c>
      <c r="E276" s="130" t="s">
        <v>594</v>
      </c>
      <c r="F276" s="131" t="s">
        <v>595</v>
      </c>
      <c r="G276" s="132" t="s">
        <v>253</v>
      </c>
      <c r="H276" s="133">
        <v>20</v>
      </c>
      <c r="I276" s="134"/>
      <c r="J276" s="134">
        <f>ROUND(I276*H276,2)</f>
        <v>0</v>
      </c>
      <c r="K276" s="135"/>
      <c r="L276" s="28"/>
      <c r="M276" s="136" t="s">
        <v>1</v>
      </c>
      <c r="N276" s="137" t="s">
        <v>39</v>
      </c>
      <c r="O276" s="138">
        <v>0</v>
      </c>
      <c r="P276" s="138">
        <f>O276*H276</f>
        <v>0</v>
      </c>
      <c r="Q276" s="138">
        <v>0</v>
      </c>
      <c r="R276" s="138">
        <f>Q276*H276</f>
        <v>0</v>
      </c>
      <c r="S276" s="138">
        <v>0</v>
      </c>
      <c r="T276" s="139">
        <f>S276*H276</f>
        <v>0</v>
      </c>
      <c r="AR276" s="140" t="s">
        <v>139</v>
      </c>
      <c r="AT276" s="140" t="s">
        <v>135</v>
      </c>
      <c r="AU276" s="140" t="s">
        <v>84</v>
      </c>
      <c r="AY276" s="16" t="s">
        <v>133</v>
      </c>
      <c r="BE276" s="141">
        <f>IF(N276="základní",J276,0)</f>
        <v>0</v>
      </c>
      <c r="BF276" s="141">
        <f>IF(N276="snížená",J276,0)</f>
        <v>0</v>
      </c>
      <c r="BG276" s="141">
        <f>IF(N276="zákl. přenesená",J276,0)</f>
        <v>0</v>
      </c>
      <c r="BH276" s="141">
        <f>IF(N276="sníž. přenesená",J276,0)</f>
        <v>0</v>
      </c>
      <c r="BI276" s="141">
        <f>IF(N276="nulová",J276,0)</f>
        <v>0</v>
      </c>
      <c r="BJ276" s="16" t="s">
        <v>82</v>
      </c>
      <c r="BK276" s="141">
        <f>ROUND(I276*H276,2)</f>
        <v>0</v>
      </c>
      <c r="BL276" s="16" t="s">
        <v>139</v>
      </c>
      <c r="BM276" s="140" t="s">
        <v>596</v>
      </c>
    </row>
    <row r="277" spans="2:65" s="12" customFormat="1">
      <c r="B277" s="142"/>
      <c r="D277" s="143" t="s">
        <v>141</v>
      </c>
      <c r="E277" s="144" t="s">
        <v>1</v>
      </c>
      <c r="F277" s="145" t="s">
        <v>237</v>
      </c>
      <c r="H277" s="146">
        <v>20</v>
      </c>
      <c r="L277" s="142"/>
      <c r="M277" s="147"/>
      <c r="T277" s="148"/>
      <c r="AT277" s="144" t="s">
        <v>141</v>
      </c>
      <c r="AU277" s="144" t="s">
        <v>84</v>
      </c>
      <c r="AV277" s="12" t="s">
        <v>84</v>
      </c>
      <c r="AW277" s="12" t="s">
        <v>30</v>
      </c>
      <c r="AX277" s="12" t="s">
        <v>82</v>
      </c>
      <c r="AY277" s="144" t="s">
        <v>133</v>
      </c>
    </row>
    <row r="278" spans="2:65" s="1" customFormat="1" ht="49" customHeight="1">
      <c r="B278" s="128"/>
      <c r="C278" s="129" t="s">
        <v>597</v>
      </c>
      <c r="D278" s="129" t="s">
        <v>135</v>
      </c>
      <c r="E278" s="130" t="s">
        <v>598</v>
      </c>
      <c r="F278" s="131" t="s">
        <v>599</v>
      </c>
      <c r="G278" s="132" t="s">
        <v>430</v>
      </c>
      <c r="H278" s="133">
        <v>1</v>
      </c>
      <c r="I278" s="134"/>
      <c r="J278" s="134">
        <f t="shared" ref="J278:J283" si="0">ROUND(I278*H278,2)</f>
        <v>0</v>
      </c>
      <c r="K278" s="135"/>
      <c r="L278" s="28"/>
      <c r="M278" s="136" t="s">
        <v>1</v>
      </c>
      <c r="N278" s="137" t="s">
        <v>39</v>
      </c>
      <c r="O278" s="138">
        <v>0</v>
      </c>
      <c r="P278" s="138">
        <f t="shared" ref="P278:P283" si="1">O278*H278</f>
        <v>0</v>
      </c>
      <c r="Q278" s="138">
        <v>0</v>
      </c>
      <c r="R278" s="138">
        <f t="shared" ref="R278:R283" si="2">Q278*H278</f>
        <v>0</v>
      </c>
      <c r="S278" s="138">
        <v>0</v>
      </c>
      <c r="T278" s="139">
        <f t="shared" ref="T278:T283" si="3">S278*H278</f>
        <v>0</v>
      </c>
      <c r="AR278" s="140" t="s">
        <v>139</v>
      </c>
      <c r="AT278" s="140" t="s">
        <v>135</v>
      </c>
      <c r="AU278" s="140" t="s">
        <v>84</v>
      </c>
      <c r="AY278" s="16" t="s">
        <v>133</v>
      </c>
      <c r="BE278" s="141">
        <f t="shared" ref="BE278:BE283" si="4">IF(N278="základní",J278,0)</f>
        <v>0</v>
      </c>
      <c r="BF278" s="141">
        <f t="shared" ref="BF278:BF283" si="5">IF(N278="snížená",J278,0)</f>
        <v>0</v>
      </c>
      <c r="BG278" s="141">
        <f t="shared" ref="BG278:BG283" si="6">IF(N278="zákl. přenesená",J278,0)</f>
        <v>0</v>
      </c>
      <c r="BH278" s="141">
        <f t="shared" ref="BH278:BH283" si="7">IF(N278="sníž. přenesená",J278,0)</f>
        <v>0</v>
      </c>
      <c r="BI278" s="141">
        <f t="shared" ref="BI278:BI283" si="8">IF(N278="nulová",J278,0)</f>
        <v>0</v>
      </c>
      <c r="BJ278" s="16" t="s">
        <v>82</v>
      </c>
      <c r="BK278" s="141">
        <f t="shared" ref="BK278:BK283" si="9">ROUND(I278*H278,2)</f>
        <v>0</v>
      </c>
      <c r="BL278" s="16" t="s">
        <v>139</v>
      </c>
      <c r="BM278" s="140" t="s">
        <v>600</v>
      </c>
    </row>
    <row r="279" spans="2:65" s="1" customFormat="1" ht="33" customHeight="1">
      <c r="B279" s="128"/>
      <c r="C279" s="129" t="s">
        <v>601</v>
      </c>
      <c r="D279" s="129" t="s">
        <v>135</v>
      </c>
      <c r="E279" s="130" t="s">
        <v>602</v>
      </c>
      <c r="F279" s="131" t="s">
        <v>603</v>
      </c>
      <c r="G279" s="132" t="s">
        <v>430</v>
      </c>
      <c r="H279" s="133">
        <v>1</v>
      </c>
      <c r="I279" s="134"/>
      <c r="J279" s="134">
        <f t="shared" si="0"/>
        <v>0</v>
      </c>
      <c r="K279" s="135"/>
      <c r="L279" s="28"/>
      <c r="M279" s="136" t="s">
        <v>1</v>
      </c>
      <c r="N279" s="137" t="s">
        <v>39</v>
      </c>
      <c r="O279" s="138">
        <v>0</v>
      </c>
      <c r="P279" s="138">
        <f t="shared" si="1"/>
        <v>0</v>
      </c>
      <c r="Q279" s="138">
        <v>0</v>
      </c>
      <c r="R279" s="138">
        <f t="shared" si="2"/>
        <v>0</v>
      </c>
      <c r="S279" s="138">
        <v>0</v>
      </c>
      <c r="T279" s="139">
        <f t="shared" si="3"/>
        <v>0</v>
      </c>
      <c r="AR279" s="140" t="s">
        <v>139</v>
      </c>
      <c r="AT279" s="140" t="s">
        <v>135</v>
      </c>
      <c r="AU279" s="140" t="s">
        <v>84</v>
      </c>
      <c r="AY279" s="16" t="s">
        <v>133</v>
      </c>
      <c r="BE279" s="141">
        <f t="shared" si="4"/>
        <v>0</v>
      </c>
      <c r="BF279" s="141">
        <f t="shared" si="5"/>
        <v>0</v>
      </c>
      <c r="BG279" s="141">
        <f t="shared" si="6"/>
        <v>0</v>
      </c>
      <c r="BH279" s="141">
        <f t="shared" si="7"/>
        <v>0</v>
      </c>
      <c r="BI279" s="141">
        <f t="shared" si="8"/>
        <v>0</v>
      </c>
      <c r="BJ279" s="16" t="s">
        <v>82</v>
      </c>
      <c r="BK279" s="141">
        <f t="shared" si="9"/>
        <v>0</v>
      </c>
      <c r="BL279" s="16" t="s">
        <v>139</v>
      </c>
      <c r="BM279" s="140" t="s">
        <v>604</v>
      </c>
    </row>
    <row r="280" spans="2:65" s="1" customFormat="1" ht="33" customHeight="1">
      <c r="B280" s="128"/>
      <c r="C280" s="129" t="s">
        <v>605</v>
      </c>
      <c r="D280" s="129" t="s">
        <v>135</v>
      </c>
      <c r="E280" s="130" t="s">
        <v>606</v>
      </c>
      <c r="F280" s="131" t="s">
        <v>607</v>
      </c>
      <c r="G280" s="132" t="s">
        <v>253</v>
      </c>
      <c r="H280" s="133">
        <v>1</v>
      </c>
      <c r="I280" s="134"/>
      <c r="J280" s="134">
        <f t="shared" si="0"/>
        <v>0</v>
      </c>
      <c r="K280" s="135"/>
      <c r="L280" s="28"/>
      <c r="M280" s="136" t="s">
        <v>1</v>
      </c>
      <c r="N280" s="137" t="s">
        <v>39</v>
      </c>
      <c r="O280" s="138">
        <v>0</v>
      </c>
      <c r="P280" s="138">
        <f t="shared" si="1"/>
        <v>0</v>
      </c>
      <c r="Q280" s="138">
        <v>0</v>
      </c>
      <c r="R280" s="138">
        <f t="shared" si="2"/>
        <v>0</v>
      </c>
      <c r="S280" s="138">
        <v>0</v>
      </c>
      <c r="T280" s="139">
        <f t="shared" si="3"/>
        <v>0</v>
      </c>
      <c r="AR280" s="140" t="s">
        <v>215</v>
      </c>
      <c r="AT280" s="140" t="s">
        <v>135</v>
      </c>
      <c r="AU280" s="140" t="s">
        <v>84</v>
      </c>
      <c r="AY280" s="16" t="s">
        <v>133</v>
      </c>
      <c r="BE280" s="141">
        <f t="shared" si="4"/>
        <v>0</v>
      </c>
      <c r="BF280" s="141">
        <f t="shared" si="5"/>
        <v>0</v>
      </c>
      <c r="BG280" s="141">
        <f t="shared" si="6"/>
        <v>0</v>
      </c>
      <c r="BH280" s="141">
        <f t="shared" si="7"/>
        <v>0</v>
      </c>
      <c r="BI280" s="141">
        <f t="shared" si="8"/>
        <v>0</v>
      </c>
      <c r="BJ280" s="16" t="s">
        <v>82</v>
      </c>
      <c r="BK280" s="141">
        <f t="shared" si="9"/>
        <v>0</v>
      </c>
      <c r="BL280" s="16" t="s">
        <v>215</v>
      </c>
      <c r="BM280" s="140" t="s">
        <v>608</v>
      </c>
    </row>
    <row r="281" spans="2:65" s="1" customFormat="1" ht="37.75" customHeight="1">
      <c r="B281" s="128"/>
      <c r="C281" s="129" t="s">
        <v>609</v>
      </c>
      <c r="D281" s="129" t="s">
        <v>135</v>
      </c>
      <c r="E281" s="130" t="s">
        <v>610</v>
      </c>
      <c r="F281" s="131" t="s">
        <v>611</v>
      </c>
      <c r="G281" s="132" t="s">
        <v>253</v>
      </c>
      <c r="H281" s="133">
        <v>1</v>
      </c>
      <c r="I281" s="134"/>
      <c r="J281" s="134">
        <f t="shared" si="0"/>
        <v>0</v>
      </c>
      <c r="K281" s="135"/>
      <c r="L281" s="28"/>
      <c r="M281" s="136" t="s">
        <v>1</v>
      </c>
      <c r="N281" s="137" t="s">
        <v>39</v>
      </c>
      <c r="O281" s="138">
        <v>0</v>
      </c>
      <c r="P281" s="138">
        <f t="shared" si="1"/>
        <v>0</v>
      </c>
      <c r="Q281" s="138">
        <v>0</v>
      </c>
      <c r="R281" s="138">
        <f t="shared" si="2"/>
        <v>0</v>
      </c>
      <c r="S281" s="138">
        <v>0</v>
      </c>
      <c r="T281" s="139">
        <f t="shared" si="3"/>
        <v>0</v>
      </c>
      <c r="AR281" s="140" t="s">
        <v>215</v>
      </c>
      <c r="AT281" s="140" t="s">
        <v>135</v>
      </c>
      <c r="AU281" s="140" t="s">
        <v>84</v>
      </c>
      <c r="AY281" s="16" t="s">
        <v>133</v>
      </c>
      <c r="BE281" s="141">
        <f t="shared" si="4"/>
        <v>0</v>
      </c>
      <c r="BF281" s="141">
        <f t="shared" si="5"/>
        <v>0</v>
      </c>
      <c r="BG281" s="141">
        <f t="shared" si="6"/>
        <v>0</v>
      </c>
      <c r="BH281" s="141">
        <f t="shared" si="7"/>
        <v>0</v>
      </c>
      <c r="BI281" s="141">
        <f t="shared" si="8"/>
        <v>0</v>
      </c>
      <c r="BJ281" s="16" t="s">
        <v>82</v>
      </c>
      <c r="BK281" s="141">
        <f t="shared" si="9"/>
        <v>0</v>
      </c>
      <c r="BL281" s="16" t="s">
        <v>215</v>
      </c>
      <c r="BM281" s="140" t="s">
        <v>612</v>
      </c>
    </row>
    <row r="282" spans="2:65" s="1" customFormat="1" ht="16.5" customHeight="1">
      <c r="B282" s="128"/>
      <c r="C282" s="129" t="s">
        <v>613</v>
      </c>
      <c r="D282" s="129" t="s">
        <v>135</v>
      </c>
      <c r="E282" s="130" t="s">
        <v>614</v>
      </c>
      <c r="F282" s="131" t="s">
        <v>615</v>
      </c>
      <c r="G282" s="132" t="s">
        <v>430</v>
      </c>
      <c r="H282" s="133">
        <v>1</v>
      </c>
      <c r="I282" s="134"/>
      <c r="J282" s="134">
        <f t="shared" si="0"/>
        <v>0</v>
      </c>
      <c r="K282" s="135"/>
      <c r="L282" s="28"/>
      <c r="M282" s="136" t="s">
        <v>1</v>
      </c>
      <c r="N282" s="137" t="s">
        <v>39</v>
      </c>
      <c r="O282" s="138">
        <v>0</v>
      </c>
      <c r="P282" s="138">
        <f t="shared" si="1"/>
        <v>0</v>
      </c>
      <c r="Q282" s="138">
        <v>0</v>
      </c>
      <c r="R282" s="138">
        <f t="shared" si="2"/>
        <v>0</v>
      </c>
      <c r="S282" s="138">
        <v>0</v>
      </c>
      <c r="T282" s="139">
        <f t="shared" si="3"/>
        <v>0</v>
      </c>
      <c r="AR282" s="140" t="s">
        <v>215</v>
      </c>
      <c r="AT282" s="140" t="s">
        <v>135</v>
      </c>
      <c r="AU282" s="140" t="s">
        <v>84</v>
      </c>
      <c r="AY282" s="16" t="s">
        <v>133</v>
      </c>
      <c r="BE282" s="141">
        <f t="shared" si="4"/>
        <v>0</v>
      </c>
      <c r="BF282" s="141">
        <f t="shared" si="5"/>
        <v>0</v>
      </c>
      <c r="BG282" s="141">
        <f t="shared" si="6"/>
        <v>0</v>
      </c>
      <c r="BH282" s="141">
        <f t="shared" si="7"/>
        <v>0</v>
      </c>
      <c r="BI282" s="141">
        <f t="shared" si="8"/>
        <v>0</v>
      </c>
      <c r="BJ282" s="16" t="s">
        <v>82</v>
      </c>
      <c r="BK282" s="141">
        <f t="shared" si="9"/>
        <v>0</v>
      </c>
      <c r="BL282" s="16" t="s">
        <v>215</v>
      </c>
      <c r="BM282" s="140" t="s">
        <v>616</v>
      </c>
    </row>
    <row r="283" spans="2:65" s="1" customFormat="1" ht="16.5" customHeight="1">
      <c r="B283" s="128"/>
      <c r="C283" s="129" t="s">
        <v>617</v>
      </c>
      <c r="D283" s="129" t="s">
        <v>135</v>
      </c>
      <c r="E283" s="130" t="s">
        <v>618</v>
      </c>
      <c r="F283" s="131" t="s">
        <v>619</v>
      </c>
      <c r="G283" s="132" t="s">
        <v>430</v>
      </c>
      <c r="H283" s="133">
        <v>1</v>
      </c>
      <c r="I283" s="134"/>
      <c r="J283" s="134">
        <f t="shared" si="0"/>
        <v>0</v>
      </c>
      <c r="K283" s="135"/>
      <c r="L283" s="28"/>
      <c r="M283" s="136" t="s">
        <v>1</v>
      </c>
      <c r="N283" s="137" t="s">
        <v>39</v>
      </c>
      <c r="O283" s="138">
        <v>0</v>
      </c>
      <c r="P283" s="138">
        <f t="shared" si="1"/>
        <v>0</v>
      </c>
      <c r="Q283" s="138">
        <v>0</v>
      </c>
      <c r="R283" s="138">
        <f t="shared" si="2"/>
        <v>0</v>
      </c>
      <c r="S283" s="138">
        <v>0</v>
      </c>
      <c r="T283" s="139">
        <f t="shared" si="3"/>
        <v>0</v>
      </c>
      <c r="AR283" s="140" t="s">
        <v>215</v>
      </c>
      <c r="AT283" s="140" t="s">
        <v>135</v>
      </c>
      <c r="AU283" s="140" t="s">
        <v>84</v>
      </c>
      <c r="AY283" s="16" t="s">
        <v>133</v>
      </c>
      <c r="BE283" s="141">
        <f t="shared" si="4"/>
        <v>0</v>
      </c>
      <c r="BF283" s="141">
        <f t="shared" si="5"/>
        <v>0</v>
      </c>
      <c r="BG283" s="141">
        <f t="shared" si="6"/>
        <v>0</v>
      </c>
      <c r="BH283" s="141">
        <f t="shared" si="7"/>
        <v>0</v>
      </c>
      <c r="BI283" s="141">
        <f t="shared" si="8"/>
        <v>0</v>
      </c>
      <c r="BJ283" s="16" t="s">
        <v>82</v>
      </c>
      <c r="BK283" s="141">
        <f t="shared" si="9"/>
        <v>0</v>
      </c>
      <c r="BL283" s="16" t="s">
        <v>215</v>
      </c>
      <c r="BM283" s="140" t="s">
        <v>620</v>
      </c>
    </row>
    <row r="284" spans="2:65" s="11" customFormat="1" ht="25.9" customHeight="1">
      <c r="B284" s="117"/>
      <c r="D284" s="118" t="s">
        <v>73</v>
      </c>
      <c r="E284" s="119" t="s">
        <v>312</v>
      </c>
      <c r="F284" s="119" t="s">
        <v>313</v>
      </c>
      <c r="J284" s="120">
        <f>BK284</f>
        <v>0</v>
      </c>
      <c r="L284" s="117"/>
      <c r="M284" s="121"/>
      <c r="P284" s="122">
        <f>P285+P287+P289+P291</f>
        <v>0</v>
      </c>
      <c r="R284" s="122">
        <f>R285+R287+R289+R291</f>
        <v>0</v>
      </c>
      <c r="T284" s="123">
        <f>T285+T287+T289+T291</f>
        <v>0</v>
      </c>
      <c r="AR284" s="118" t="s">
        <v>158</v>
      </c>
      <c r="AT284" s="124" t="s">
        <v>73</v>
      </c>
      <c r="AU284" s="124" t="s">
        <v>74</v>
      </c>
      <c r="AY284" s="118" t="s">
        <v>133</v>
      </c>
      <c r="BK284" s="125">
        <f>BK285+BK287+BK289+BK291</f>
        <v>0</v>
      </c>
    </row>
    <row r="285" spans="2:65" s="11" customFormat="1" ht="22.75" customHeight="1">
      <c r="B285" s="117"/>
      <c r="D285" s="118" t="s">
        <v>73</v>
      </c>
      <c r="E285" s="126" t="s">
        <v>314</v>
      </c>
      <c r="F285" s="126" t="s">
        <v>315</v>
      </c>
      <c r="J285" s="127">
        <f>BK285</f>
        <v>0</v>
      </c>
      <c r="L285" s="117"/>
      <c r="M285" s="121"/>
      <c r="P285" s="122">
        <f>P286</f>
        <v>0</v>
      </c>
      <c r="R285" s="122">
        <f>R286</f>
        <v>0</v>
      </c>
      <c r="T285" s="123">
        <f>T286</f>
        <v>0</v>
      </c>
      <c r="AR285" s="118" t="s">
        <v>158</v>
      </c>
      <c r="AT285" s="124" t="s">
        <v>73</v>
      </c>
      <c r="AU285" s="124" t="s">
        <v>82</v>
      </c>
      <c r="AY285" s="118" t="s">
        <v>133</v>
      </c>
      <c r="BK285" s="125">
        <f>BK286</f>
        <v>0</v>
      </c>
    </row>
    <row r="286" spans="2:65" s="1" customFormat="1" ht="21.75" customHeight="1">
      <c r="B286" s="128"/>
      <c r="C286" s="129" t="s">
        <v>621</v>
      </c>
      <c r="D286" s="129" t="s">
        <v>135</v>
      </c>
      <c r="E286" s="130" t="s">
        <v>317</v>
      </c>
      <c r="F286" s="131" t="s">
        <v>318</v>
      </c>
      <c r="G286" s="132" t="s">
        <v>319</v>
      </c>
      <c r="H286" s="133">
        <v>64</v>
      </c>
      <c r="I286" s="134"/>
      <c r="J286" s="134">
        <f>ROUND(I286*H286,2)</f>
        <v>0</v>
      </c>
      <c r="K286" s="135"/>
      <c r="L286" s="28"/>
      <c r="M286" s="136" t="s">
        <v>1</v>
      </c>
      <c r="N286" s="137" t="s">
        <v>39</v>
      </c>
      <c r="O286" s="138">
        <v>0</v>
      </c>
      <c r="P286" s="138">
        <f>O286*H286</f>
        <v>0</v>
      </c>
      <c r="Q286" s="138">
        <v>0</v>
      </c>
      <c r="R286" s="138">
        <f>Q286*H286</f>
        <v>0</v>
      </c>
      <c r="S286" s="138">
        <v>0</v>
      </c>
      <c r="T286" s="139">
        <f>S286*H286</f>
        <v>0</v>
      </c>
      <c r="AR286" s="140" t="s">
        <v>320</v>
      </c>
      <c r="AT286" s="140" t="s">
        <v>135</v>
      </c>
      <c r="AU286" s="140" t="s">
        <v>84</v>
      </c>
      <c r="AY286" s="16" t="s">
        <v>133</v>
      </c>
      <c r="BE286" s="141">
        <f>IF(N286="základní",J286,0)</f>
        <v>0</v>
      </c>
      <c r="BF286" s="141">
        <f>IF(N286="snížená",J286,0)</f>
        <v>0</v>
      </c>
      <c r="BG286" s="141">
        <f>IF(N286="zákl. přenesená",J286,0)</f>
        <v>0</v>
      </c>
      <c r="BH286" s="141">
        <f>IF(N286="sníž. přenesená",J286,0)</f>
        <v>0</v>
      </c>
      <c r="BI286" s="141">
        <f>IF(N286="nulová",J286,0)</f>
        <v>0</v>
      </c>
      <c r="BJ286" s="16" t="s">
        <v>82</v>
      </c>
      <c r="BK286" s="141">
        <f>ROUND(I286*H286,2)</f>
        <v>0</v>
      </c>
      <c r="BL286" s="16" t="s">
        <v>320</v>
      </c>
      <c r="BM286" s="140" t="s">
        <v>622</v>
      </c>
    </row>
    <row r="287" spans="2:65" s="11" customFormat="1" ht="22.75" customHeight="1">
      <c r="B287" s="117"/>
      <c r="D287" s="118" t="s">
        <v>73</v>
      </c>
      <c r="E287" s="126" t="s">
        <v>322</v>
      </c>
      <c r="F287" s="126" t="s">
        <v>323</v>
      </c>
      <c r="J287" s="127">
        <f>BK287</f>
        <v>0</v>
      </c>
      <c r="L287" s="117"/>
      <c r="M287" s="121"/>
      <c r="P287" s="122">
        <f>P288</f>
        <v>0</v>
      </c>
      <c r="R287" s="122">
        <f>R288</f>
        <v>0</v>
      </c>
      <c r="T287" s="123">
        <f>T288</f>
        <v>0</v>
      </c>
      <c r="AR287" s="118" t="s">
        <v>158</v>
      </c>
      <c r="AT287" s="124" t="s">
        <v>73</v>
      </c>
      <c r="AU287" s="124" t="s">
        <v>82</v>
      </c>
      <c r="AY287" s="118" t="s">
        <v>133</v>
      </c>
      <c r="BK287" s="125">
        <f>BK288</f>
        <v>0</v>
      </c>
    </row>
    <row r="288" spans="2:65" s="1" customFormat="1" ht="16.5" customHeight="1">
      <c r="B288" s="128"/>
      <c r="C288" s="129" t="s">
        <v>623</v>
      </c>
      <c r="D288" s="129" t="s">
        <v>135</v>
      </c>
      <c r="E288" s="130" t="s">
        <v>325</v>
      </c>
      <c r="F288" s="131" t="s">
        <v>323</v>
      </c>
      <c r="G288" s="132" t="s">
        <v>326</v>
      </c>
      <c r="H288" s="133"/>
      <c r="I288" s="134"/>
      <c r="J288" s="134">
        <f>ROUND(I288*H288,2)</f>
        <v>0</v>
      </c>
      <c r="K288" s="135"/>
      <c r="L288" s="28"/>
      <c r="M288" s="136" t="s">
        <v>1</v>
      </c>
      <c r="N288" s="137" t="s">
        <v>39</v>
      </c>
      <c r="O288" s="138">
        <v>0</v>
      </c>
      <c r="P288" s="138">
        <f>O288*H288</f>
        <v>0</v>
      </c>
      <c r="Q288" s="138">
        <v>0</v>
      </c>
      <c r="R288" s="138">
        <f>Q288*H288</f>
        <v>0</v>
      </c>
      <c r="S288" s="138">
        <v>0</v>
      </c>
      <c r="T288" s="139">
        <f>S288*H288</f>
        <v>0</v>
      </c>
      <c r="AR288" s="140" t="s">
        <v>320</v>
      </c>
      <c r="AT288" s="140" t="s">
        <v>135</v>
      </c>
      <c r="AU288" s="140" t="s">
        <v>84</v>
      </c>
      <c r="AY288" s="16" t="s">
        <v>133</v>
      </c>
      <c r="BE288" s="141">
        <f>IF(N288="základní",J288,0)</f>
        <v>0</v>
      </c>
      <c r="BF288" s="141">
        <f>IF(N288="snížená",J288,0)</f>
        <v>0</v>
      </c>
      <c r="BG288" s="141">
        <f>IF(N288="zákl. přenesená",J288,0)</f>
        <v>0</v>
      </c>
      <c r="BH288" s="141">
        <f>IF(N288="sníž. přenesená",J288,0)</f>
        <v>0</v>
      </c>
      <c r="BI288" s="141">
        <f>IF(N288="nulová",J288,0)</f>
        <v>0</v>
      </c>
      <c r="BJ288" s="16" t="s">
        <v>82</v>
      </c>
      <c r="BK288" s="141">
        <f>ROUND(I288*H288,2)</f>
        <v>0</v>
      </c>
      <c r="BL288" s="16" t="s">
        <v>320</v>
      </c>
      <c r="BM288" s="140" t="s">
        <v>624</v>
      </c>
    </row>
    <row r="289" spans="2:65" s="11" customFormat="1" ht="22.75" customHeight="1">
      <c r="B289" s="117"/>
      <c r="D289" s="118" t="s">
        <v>73</v>
      </c>
      <c r="E289" s="126" t="s">
        <v>328</v>
      </c>
      <c r="F289" s="126" t="s">
        <v>329</v>
      </c>
      <c r="J289" s="127">
        <f>BK289</f>
        <v>0</v>
      </c>
      <c r="L289" s="117"/>
      <c r="M289" s="121"/>
      <c r="P289" s="122">
        <f>P290</f>
        <v>0</v>
      </c>
      <c r="R289" s="122">
        <f>R290</f>
        <v>0</v>
      </c>
      <c r="T289" s="123">
        <f>T290</f>
        <v>0</v>
      </c>
      <c r="AR289" s="118" t="s">
        <v>158</v>
      </c>
      <c r="AT289" s="124" t="s">
        <v>73</v>
      </c>
      <c r="AU289" s="124" t="s">
        <v>82</v>
      </c>
      <c r="AY289" s="118" t="s">
        <v>133</v>
      </c>
      <c r="BK289" s="125">
        <f>BK290</f>
        <v>0</v>
      </c>
    </row>
    <row r="290" spans="2:65" s="1" customFormat="1" ht="16.5" customHeight="1">
      <c r="B290" s="128"/>
      <c r="C290" s="129" t="s">
        <v>625</v>
      </c>
      <c r="D290" s="129" t="s">
        <v>135</v>
      </c>
      <c r="E290" s="130" t="s">
        <v>331</v>
      </c>
      <c r="F290" s="131" t="s">
        <v>329</v>
      </c>
      <c r="G290" s="132" t="s">
        <v>326</v>
      </c>
      <c r="H290" s="133"/>
      <c r="I290" s="134"/>
      <c r="J290" s="134">
        <f>ROUND(I290*H290,2)</f>
        <v>0</v>
      </c>
      <c r="K290" s="135"/>
      <c r="L290" s="28"/>
      <c r="M290" s="136" t="s">
        <v>1</v>
      </c>
      <c r="N290" s="137" t="s">
        <v>39</v>
      </c>
      <c r="O290" s="138">
        <v>0</v>
      </c>
      <c r="P290" s="138">
        <f>O290*H290</f>
        <v>0</v>
      </c>
      <c r="Q290" s="138">
        <v>0</v>
      </c>
      <c r="R290" s="138">
        <f>Q290*H290</f>
        <v>0</v>
      </c>
      <c r="S290" s="138">
        <v>0</v>
      </c>
      <c r="T290" s="139">
        <f>S290*H290</f>
        <v>0</v>
      </c>
      <c r="AR290" s="140" t="s">
        <v>320</v>
      </c>
      <c r="AT290" s="140" t="s">
        <v>135</v>
      </c>
      <c r="AU290" s="140" t="s">
        <v>84</v>
      </c>
      <c r="AY290" s="16" t="s">
        <v>133</v>
      </c>
      <c r="BE290" s="141">
        <f>IF(N290="základní",J290,0)</f>
        <v>0</v>
      </c>
      <c r="BF290" s="141">
        <f>IF(N290="snížená",J290,0)</f>
        <v>0</v>
      </c>
      <c r="BG290" s="141">
        <f>IF(N290="zákl. přenesená",J290,0)</f>
        <v>0</v>
      </c>
      <c r="BH290" s="141">
        <f>IF(N290="sníž. přenesená",J290,0)</f>
        <v>0</v>
      </c>
      <c r="BI290" s="141">
        <f>IF(N290="nulová",J290,0)</f>
        <v>0</v>
      </c>
      <c r="BJ290" s="16" t="s">
        <v>82</v>
      </c>
      <c r="BK290" s="141">
        <f>ROUND(I290*H290,2)</f>
        <v>0</v>
      </c>
      <c r="BL290" s="16" t="s">
        <v>320</v>
      </c>
      <c r="BM290" s="140" t="s">
        <v>626</v>
      </c>
    </row>
    <row r="291" spans="2:65" s="11" customFormat="1" ht="22.75" customHeight="1">
      <c r="B291" s="117"/>
      <c r="D291" s="118" t="s">
        <v>73</v>
      </c>
      <c r="E291" s="126" t="s">
        <v>333</v>
      </c>
      <c r="F291" s="126" t="s">
        <v>334</v>
      </c>
      <c r="J291" s="127">
        <f>BK291</f>
        <v>0</v>
      </c>
      <c r="L291" s="117"/>
      <c r="M291" s="121"/>
      <c r="P291" s="122">
        <f>P292</f>
        <v>0</v>
      </c>
      <c r="R291" s="122">
        <f>R292</f>
        <v>0</v>
      </c>
      <c r="T291" s="123">
        <f>T292</f>
        <v>0</v>
      </c>
      <c r="AR291" s="118" t="s">
        <v>158</v>
      </c>
      <c r="AT291" s="124" t="s">
        <v>73</v>
      </c>
      <c r="AU291" s="124" t="s">
        <v>82</v>
      </c>
      <c r="AY291" s="118" t="s">
        <v>133</v>
      </c>
      <c r="BK291" s="125">
        <f>BK292</f>
        <v>0</v>
      </c>
    </row>
    <row r="292" spans="2:65" s="1" customFormat="1" ht="16.5" customHeight="1">
      <c r="B292" s="128"/>
      <c r="C292" s="129" t="s">
        <v>627</v>
      </c>
      <c r="D292" s="129" t="s">
        <v>135</v>
      </c>
      <c r="E292" s="130" t="s">
        <v>336</v>
      </c>
      <c r="F292" s="131" t="s">
        <v>337</v>
      </c>
      <c r="G292" s="132" t="s">
        <v>326</v>
      </c>
      <c r="H292" s="133"/>
      <c r="I292" s="134"/>
      <c r="J292" s="134">
        <f>ROUND(I292*H292,2)</f>
        <v>0</v>
      </c>
      <c r="K292" s="135"/>
      <c r="L292" s="28"/>
      <c r="M292" s="155" t="s">
        <v>1</v>
      </c>
      <c r="N292" s="156" t="s">
        <v>39</v>
      </c>
      <c r="O292" s="157">
        <v>0</v>
      </c>
      <c r="P292" s="157">
        <f>O292*H292</f>
        <v>0</v>
      </c>
      <c r="Q292" s="157">
        <v>0</v>
      </c>
      <c r="R292" s="157">
        <f>Q292*H292</f>
        <v>0</v>
      </c>
      <c r="S292" s="157">
        <v>0</v>
      </c>
      <c r="T292" s="158">
        <f>S292*H292</f>
        <v>0</v>
      </c>
      <c r="AR292" s="140" t="s">
        <v>320</v>
      </c>
      <c r="AT292" s="140" t="s">
        <v>135</v>
      </c>
      <c r="AU292" s="140" t="s">
        <v>84</v>
      </c>
      <c r="AY292" s="16" t="s">
        <v>133</v>
      </c>
      <c r="BE292" s="141">
        <f>IF(N292="základní",J292,0)</f>
        <v>0</v>
      </c>
      <c r="BF292" s="141">
        <f>IF(N292="snížená",J292,0)</f>
        <v>0</v>
      </c>
      <c r="BG292" s="141">
        <f>IF(N292="zákl. přenesená",J292,0)</f>
        <v>0</v>
      </c>
      <c r="BH292" s="141">
        <f>IF(N292="sníž. přenesená",J292,0)</f>
        <v>0</v>
      </c>
      <c r="BI292" s="141">
        <f>IF(N292="nulová",J292,0)</f>
        <v>0</v>
      </c>
      <c r="BJ292" s="16" t="s">
        <v>82</v>
      </c>
      <c r="BK292" s="141">
        <f>ROUND(I292*H292,2)</f>
        <v>0</v>
      </c>
      <c r="BL292" s="16" t="s">
        <v>320</v>
      </c>
      <c r="BM292" s="140" t="s">
        <v>628</v>
      </c>
    </row>
    <row r="293" spans="2:65" s="1" customFormat="1" ht="7" customHeight="1">
      <c r="B293" s="40"/>
      <c r="C293" s="41"/>
      <c r="D293" s="41"/>
      <c r="E293" s="41"/>
      <c r="F293" s="41"/>
      <c r="G293" s="41"/>
      <c r="H293" s="41"/>
      <c r="I293" s="41"/>
      <c r="J293" s="41"/>
      <c r="K293" s="41"/>
      <c r="L293" s="28"/>
    </row>
  </sheetData>
  <autoFilter ref="C132:K292" xr:uid="{00000000-0009-0000-0000-000002000000}"/>
  <mergeCells count="9">
    <mergeCell ref="E87:H87"/>
    <mergeCell ref="E123:H123"/>
    <mergeCell ref="E125:H12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307"/>
  <sheetViews>
    <sheetView showGridLines="0" topLeftCell="A280" workbookViewId="0">
      <selection activeCell="H302" sqref="H302:H306"/>
    </sheetView>
  </sheetViews>
  <sheetFormatPr defaultRowHeight="10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55" t="s">
        <v>5</v>
      </c>
      <c r="M2" s="256"/>
      <c r="N2" s="256"/>
      <c r="O2" s="256"/>
      <c r="P2" s="256"/>
      <c r="Q2" s="256"/>
      <c r="R2" s="256"/>
      <c r="S2" s="256"/>
      <c r="T2" s="256"/>
      <c r="U2" s="256"/>
      <c r="V2" s="256"/>
      <c r="AT2" s="16" t="s">
        <v>90</v>
      </c>
    </row>
    <row r="3" spans="2:46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84</v>
      </c>
    </row>
    <row r="4" spans="2:46" ht="25" customHeight="1">
      <c r="B4" s="19"/>
      <c r="D4" s="20" t="s">
        <v>100</v>
      </c>
      <c r="L4" s="19"/>
      <c r="M4" s="84" t="s">
        <v>10</v>
      </c>
      <c r="AT4" s="16" t="s">
        <v>3</v>
      </c>
    </row>
    <row r="5" spans="2:46" ht="7" customHeight="1">
      <c r="B5" s="19"/>
      <c r="L5" s="19"/>
    </row>
    <row r="6" spans="2:46" ht="12" customHeight="1">
      <c r="B6" s="19"/>
      <c r="D6" s="25" t="s">
        <v>14</v>
      </c>
      <c r="L6" s="19"/>
    </row>
    <row r="7" spans="2:46" ht="16.5" customHeight="1">
      <c r="B7" s="19"/>
      <c r="E7" s="290" t="str">
        <f>'Rekapitulace stavby'!K6</f>
        <v>Rekonstrukce sportoviště v areálu SOŠ - 1.etapa</v>
      </c>
      <c r="F7" s="291"/>
      <c r="G7" s="291"/>
      <c r="H7" s="291"/>
      <c r="L7" s="19"/>
    </row>
    <row r="8" spans="2:46" s="1" customFormat="1" ht="12" customHeight="1">
      <c r="B8" s="28"/>
      <c r="D8" s="25" t="s">
        <v>101</v>
      </c>
      <c r="L8" s="28"/>
    </row>
    <row r="9" spans="2:46" s="1" customFormat="1" ht="16.5" customHeight="1">
      <c r="B9" s="28"/>
      <c r="E9" s="280" t="s">
        <v>629</v>
      </c>
      <c r="F9" s="289"/>
      <c r="G9" s="289"/>
      <c r="H9" s="289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5" t="s">
        <v>16</v>
      </c>
      <c r="F11" s="23" t="s">
        <v>1</v>
      </c>
      <c r="I11" s="25" t="s">
        <v>17</v>
      </c>
      <c r="J11" s="23" t="s">
        <v>1</v>
      </c>
      <c r="L11" s="28"/>
    </row>
    <row r="12" spans="2:46" s="1" customFormat="1" ht="12" customHeight="1">
      <c r="B12" s="28"/>
      <c r="D12" s="25" t="s">
        <v>18</v>
      </c>
      <c r="F12" s="23" t="s">
        <v>19</v>
      </c>
      <c r="I12" s="25" t="s">
        <v>20</v>
      </c>
      <c r="J12" s="48" t="str">
        <f>'Rekapitulace stavby'!AN8</f>
        <v>16. 9. 2025</v>
      </c>
      <c r="L12" s="28"/>
    </row>
    <row r="13" spans="2:46" s="1" customFormat="1" ht="10.75" customHeight="1">
      <c r="B13" s="28"/>
      <c r="L13" s="28"/>
    </row>
    <row r="14" spans="2:46" s="1" customFormat="1" ht="12" customHeight="1">
      <c r="B14" s="28"/>
      <c r="D14" s="25" t="s">
        <v>22</v>
      </c>
      <c r="I14" s="25" t="s">
        <v>23</v>
      </c>
      <c r="J14" s="23" t="s">
        <v>1</v>
      </c>
      <c r="L14" s="28"/>
    </row>
    <row r="15" spans="2:46" s="1" customFormat="1" ht="18" customHeight="1">
      <c r="B15" s="28"/>
      <c r="E15" s="23" t="s">
        <v>24</v>
      </c>
      <c r="I15" s="25" t="s">
        <v>25</v>
      </c>
      <c r="J15" s="23" t="s">
        <v>1</v>
      </c>
      <c r="L15" s="28"/>
    </row>
    <row r="16" spans="2:46" s="1" customFormat="1" ht="7" customHeight="1">
      <c r="B16" s="28"/>
      <c r="L16" s="28"/>
    </row>
    <row r="17" spans="2:12" s="1" customFormat="1" ht="12" customHeight="1">
      <c r="B17" s="28"/>
      <c r="D17" s="25" t="s">
        <v>26</v>
      </c>
      <c r="I17" s="25" t="s">
        <v>23</v>
      </c>
      <c r="J17" s="23" t="str">
        <f>'Rekapitulace stavby'!AN13</f>
        <v/>
      </c>
      <c r="L17" s="28"/>
    </row>
    <row r="18" spans="2:12" s="1" customFormat="1" ht="18" customHeight="1">
      <c r="B18" s="28"/>
      <c r="E18" s="264" t="str">
        <f>'Rekapitulace stavby'!E14</f>
        <v xml:space="preserve"> </v>
      </c>
      <c r="F18" s="264"/>
      <c r="G18" s="264"/>
      <c r="H18" s="264"/>
      <c r="I18" s="25" t="s">
        <v>25</v>
      </c>
      <c r="J18" s="23" t="str">
        <f>'Rekapitulace stavby'!AN14</f>
        <v/>
      </c>
      <c r="L18" s="28"/>
    </row>
    <row r="19" spans="2:12" s="1" customFormat="1" ht="7" customHeight="1">
      <c r="B19" s="28"/>
      <c r="L19" s="28"/>
    </row>
    <row r="20" spans="2:12" s="1" customFormat="1" ht="12" customHeight="1">
      <c r="B20" s="28"/>
      <c r="D20" s="25" t="s">
        <v>28</v>
      </c>
      <c r="I20" s="25" t="s">
        <v>23</v>
      </c>
      <c r="J20" s="23" t="s">
        <v>1</v>
      </c>
      <c r="L20" s="28"/>
    </row>
    <row r="21" spans="2:12" s="1" customFormat="1" ht="18" customHeight="1">
      <c r="B21" s="28"/>
      <c r="E21" s="23" t="s">
        <v>29</v>
      </c>
      <c r="I21" s="25" t="s">
        <v>25</v>
      </c>
      <c r="J21" s="23" t="s">
        <v>1</v>
      </c>
      <c r="L21" s="28"/>
    </row>
    <row r="22" spans="2:12" s="1" customFormat="1" ht="7" customHeight="1">
      <c r="B22" s="28"/>
      <c r="L22" s="28"/>
    </row>
    <row r="23" spans="2:12" s="1" customFormat="1" ht="12" customHeight="1">
      <c r="B23" s="28"/>
      <c r="D23" s="25" t="s">
        <v>31</v>
      </c>
      <c r="I23" s="25" t="s">
        <v>23</v>
      </c>
      <c r="J23" s="23" t="s">
        <v>1</v>
      </c>
      <c r="L23" s="28"/>
    </row>
    <row r="24" spans="2:12" s="1" customFormat="1" ht="18" customHeight="1">
      <c r="B24" s="28"/>
      <c r="E24" s="23" t="s">
        <v>103</v>
      </c>
      <c r="I24" s="25" t="s">
        <v>25</v>
      </c>
      <c r="J24" s="23" t="s">
        <v>1</v>
      </c>
      <c r="L24" s="28"/>
    </row>
    <row r="25" spans="2:12" s="1" customFormat="1" ht="7" customHeight="1">
      <c r="B25" s="28"/>
      <c r="L25" s="28"/>
    </row>
    <row r="26" spans="2:12" s="1" customFormat="1" ht="12" customHeight="1">
      <c r="B26" s="28"/>
      <c r="D26" s="25" t="s">
        <v>33</v>
      </c>
      <c r="L26" s="28"/>
    </row>
    <row r="27" spans="2:12" s="7" customFormat="1" ht="16.5" customHeight="1">
      <c r="B27" s="85"/>
      <c r="E27" s="266" t="s">
        <v>1</v>
      </c>
      <c r="F27" s="266"/>
      <c r="G27" s="266"/>
      <c r="H27" s="266"/>
      <c r="L27" s="85"/>
    </row>
    <row r="28" spans="2:12" s="1" customFormat="1" ht="7" customHeight="1">
      <c r="B28" s="28"/>
      <c r="L28" s="28"/>
    </row>
    <row r="29" spans="2:12" s="1" customFormat="1" ht="7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4" customHeight="1">
      <c r="B30" s="28"/>
      <c r="D30" s="86" t="s">
        <v>34</v>
      </c>
      <c r="J30" s="62">
        <f>ROUND(J132, 2)</f>
        <v>0</v>
      </c>
      <c r="L30" s="28"/>
    </row>
    <row r="31" spans="2:12" s="1" customFormat="1" ht="7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4" customHeight="1">
      <c r="B33" s="28"/>
      <c r="D33" s="51" t="s">
        <v>38</v>
      </c>
      <c r="E33" s="25" t="s">
        <v>39</v>
      </c>
      <c r="F33" s="87">
        <f>ROUND((SUM(BE132:BE306)),  2)</f>
        <v>0</v>
      </c>
      <c r="I33" s="88">
        <v>0.21</v>
      </c>
      <c r="J33" s="87">
        <f>ROUND(((SUM(BE132:BE306))*I33),  2)</f>
        <v>0</v>
      </c>
      <c r="L33" s="28"/>
    </row>
    <row r="34" spans="2:12" s="1" customFormat="1" ht="14.4" customHeight="1">
      <c r="B34" s="28"/>
      <c r="E34" s="25" t="s">
        <v>40</v>
      </c>
      <c r="F34" s="87">
        <f>ROUND((SUM(BF132:BF306)),  2)</f>
        <v>0</v>
      </c>
      <c r="I34" s="88">
        <v>0.12</v>
      </c>
      <c r="J34" s="87">
        <f>ROUND(((SUM(BF132:BF306))*I34),  2)</f>
        <v>0</v>
      </c>
      <c r="L34" s="28"/>
    </row>
    <row r="35" spans="2:12" s="1" customFormat="1" ht="14.4" hidden="1" customHeight="1">
      <c r="B35" s="28"/>
      <c r="E35" s="25" t="s">
        <v>41</v>
      </c>
      <c r="F35" s="87">
        <f>ROUND((SUM(BG132:BG306)),  2)</f>
        <v>0</v>
      </c>
      <c r="I35" s="88">
        <v>0.21</v>
      </c>
      <c r="J35" s="87">
        <f>0</f>
        <v>0</v>
      </c>
      <c r="L35" s="28"/>
    </row>
    <row r="36" spans="2:12" s="1" customFormat="1" ht="14.4" hidden="1" customHeight="1">
      <c r="B36" s="28"/>
      <c r="E36" s="25" t="s">
        <v>42</v>
      </c>
      <c r="F36" s="87">
        <f>ROUND((SUM(BH132:BH306)),  2)</f>
        <v>0</v>
      </c>
      <c r="I36" s="88">
        <v>0.12</v>
      </c>
      <c r="J36" s="87">
        <f>0</f>
        <v>0</v>
      </c>
      <c r="L36" s="28"/>
    </row>
    <row r="37" spans="2:12" s="1" customFormat="1" ht="14.4" hidden="1" customHeight="1">
      <c r="B37" s="28"/>
      <c r="E37" s="25" t="s">
        <v>43</v>
      </c>
      <c r="F37" s="87">
        <f>ROUND((SUM(BI132:BI306)),  2)</f>
        <v>0</v>
      </c>
      <c r="I37" s="88">
        <v>0</v>
      </c>
      <c r="J37" s="87">
        <f>0</f>
        <v>0</v>
      </c>
      <c r="L37" s="28"/>
    </row>
    <row r="38" spans="2:12" s="1" customFormat="1" ht="7" customHeight="1">
      <c r="B38" s="28"/>
      <c r="L38" s="28"/>
    </row>
    <row r="39" spans="2:12" s="1" customFormat="1" ht="25.4" customHeight="1">
      <c r="B39" s="28"/>
      <c r="C39" s="89"/>
      <c r="D39" s="90" t="s">
        <v>44</v>
      </c>
      <c r="E39" s="53"/>
      <c r="F39" s="53"/>
      <c r="G39" s="91" t="s">
        <v>45</v>
      </c>
      <c r="H39" s="92" t="s">
        <v>46</v>
      </c>
      <c r="I39" s="53"/>
      <c r="J39" s="93">
        <f>SUM(J30:J37)</f>
        <v>0</v>
      </c>
      <c r="K39" s="94"/>
      <c r="L39" s="28"/>
    </row>
    <row r="40" spans="2:12" s="1" customFormat="1" ht="14.4" customHeight="1">
      <c r="B40" s="28"/>
      <c r="L40" s="28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28"/>
      <c r="D50" s="37" t="s">
        <v>47</v>
      </c>
      <c r="E50" s="38"/>
      <c r="F50" s="38"/>
      <c r="G50" s="37" t="s">
        <v>48</v>
      </c>
      <c r="H50" s="38"/>
      <c r="I50" s="38"/>
      <c r="J50" s="38"/>
      <c r="K50" s="38"/>
      <c r="L50" s="28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5">
      <c r="B61" s="28"/>
      <c r="D61" s="39" t="s">
        <v>49</v>
      </c>
      <c r="E61" s="30"/>
      <c r="F61" s="95" t="s">
        <v>50</v>
      </c>
      <c r="G61" s="39" t="s">
        <v>49</v>
      </c>
      <c r="H61" s="30"/>
      <c r="I61" s="30"/>
      <c r="J61" s="96" t="s">
        <v>50</v>
      </c>
      <c r="K61" s="30"/>
      <c r="L61" s="28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">
      <c r="B65" s="28"/>
      <c r="D65" s="37" t="s">
        <v>51</v>
      </c>
      <c r="E65" s="38"/>
      <c r="F65" s="38"/>
      <c r="G65" s="37" t="s">
        <v>52</v>
      </c>
      <c r="H65" s="38"/>
      <c r="I65" s="38"/>
      <c r="J65" s="38"/>
      <c r="K65" s="38"/>
      <c r="L65" s="28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5">
      <c r="B76" s="28"/>
      <c r="D76" s="39" t="s">
        <v>49</v>
      </c>
      <c r="E76" s="30"/>
      <c r="F76" s="95" t="s">
        <v>50</v>
      </c>
      <c r="G76" s="39" t="s">
        <v>49</v>
      </c>
      <c r="H76" s="30"/>
      <c r="I76" s="30"/>
      <c r="J76" s="96" t="s">
        <v>50</v>
      </c>
      <c r="K76" s="30"/>
      <c r="L76" s="28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7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5" customHeight="1">
      <c r="B82" s="28"/>
      <c r="C82" s="20" t="s">
        <v>104</v>
      </c>
      <c r="L82" s="28"/>
    </row>
    <row r="83" spans="2:47" s="1" customFormat="1" ht="7" customHeight="1">
      <c r="B83" s="28"/>
      <c r="L83" s="28"/>
    </row>
    <row r="84" spans="2:47" s="1" customFormat="1" ht="12" customHeight="1">
      <c r="B84" s="28"/>
      <c r="C84" s="25" t="s">
        <v>14</v>
      </c>
      <c r="L84" s="28"/>
    </row>
    <row r="85" spans="2:47" s="1" customFormat="1" ht="16.5" customHeight="1">
      <c r="B85" s="28"/>
      <c r="E85" s="290" t="str">
        <f>E7</f>
        <v>Rekonstrukce sportoviště v areálu SOŠ - 1.etapa</v>
      </c>
      <c r="F85" s="291"/>
      <c r="G85" s="291"/>
      <c r="H85" s="291"/>
      <c r="L85" s="28"/>
    </row>
    <row r="86" spans="2:47" s="1" customFormat="1" ht="12" customHeight="1">
      <c r="B86" s="28"/>
      <c r="C86" s="25" t="s">
        <v>101</v>
      </c>
      <c r="L86" s="28"/>
    </row>
    <row r="87" spans="2:47" s="1" customFormat="1" ht="16.5" customHeight="1">
      <c r="B87" s="28"/>
      <c r="E87" s="280" t="str">
        <f>E9</f>
        <v>SO-02 - Víceúčelové hřiště</v>
      </c>
      <c r="F87" s="289"/>
      <c r="G87" s="289"/>
      <c r="H87" s="289"/>
      <c r="L87" s="28"/>
    </row>
    <row r="88" spans="2:47" s="1" customFormat="1" ht="7" customHeight="1">
      <c r="B88" s="28"/>
      <c r="L88" s="28"/>
    </row>
    <row r="89" spans="2:47" s="1" customFormat="1" ht="12" customHeight="1">
      <c r="B89" s="28"/>
      <c r="C89" s="25" t="s">
        <v>18</v>
      </c>
      <c r="F89" s="23" t="str">
        <f>F12</f>
        <v>ul.Jana Maláta, Nový Bydžov</v>
      </c>
      <c r="I89" s="25" t="s">
        <v>20</v>
      </c>
      <c r="J89" s="48" t="str">
        <f>IF(J12="","",J12)</f>
        <v>16. 9. 2025</v>
      </c>
      <c r="L89" s="28"/>
    </row>
    <row r="90" spans="2:47" s="1" customFormat="1" ht="7" customHeight="1">
      <c r="B90" s="28"/>
      <c r="L90" s="28"/>
    </row>
    <row r="91" spans="2:47" s="1" customFormat="1" ht="25.65" customHeight="1">
      <c r="B91" s="28"/>
      <c r="C91" s="25" t="s">
        <v>22</v>
      </c>
      <c r="F91" s="23" t="str">
        <f>E15</f>
        <v>Gymnázium, SOŠ a VOŠ nový Bydžov</v>
      </c>
      <c r="I91" s="25" t="s">
        <v>28</v>
      </c>
      <c r="J91" s="26" t="str">
        <f>E21</f>
        <v>Sportovní projekty s.r.o.</v>
      </c>
      <c r="L91" s="28"/>
    </row>
    <row r="92" spans="2:47" s="1" customFormat="1" ht="15.15" customHeight="1">
      <c r="B92" s="28"/>
      <c r="C92" s="25" t="s">
        <v>26</v>
      </c>
      <c r="F92" s="23" t="str">
        <f>IF(E18="","",E18)</f>
        <v xml:space="preserve"> </v>
      </c>
      <c r="I92" s="25" t="s">
        <v>31</v>
      </c>
      <c r="J92" s="26" t="str">
        <f>E24</f>
        <v>F Pecka</v>
      </c>
      <c r="L92" s="28"/>
    </row>
    <row r="93" spans="2:47" s="1" customFormat="1" ht="10.25" customHeight="1">
      <c r="B93" s="28"/>
      <c r="L93" s="28"/>
    </row>
    <row r="94" spans="2:47" s="1" customFormat="1" ht="29.25" customHeight="1">
      <c r="B94" s="28"/>
      <c r="C94" s="97" t="s">
        <v>105</v>
      </c>
      <c r="D94" s="89"/>
      <c r="E94" s="89"/>
      <c r="F94" s="89"/>
      <c r="G94" s="89"/>
      <c r="H94" s="89"/>
      <c r="I94" s="89"/>
      <c r="J94" s="98" t="s">
        <v>106</v>
      </c>
      <c r="K94" s="89"/>
      <c r="L94" s="28"/>
    </row>
    <row r="95" spans="2:47" s="1" customFormat="1" ht="10.25" customHeight="1">
      <c r="B95" s="28"/>
      <c r="L95" s="28"/>
    </row>
    <row r="96" spans="2:47" s="1" customFormat="1" ht="22.75" customHeight="1">
      <c r="B96" s="28"/>
      <c r="C96" s="99" t="s">
        <v>107</v>
      </c>
      <c r="J96" s="62">
        <f>J132</f>
        <v>0</v>
      </c>
      <c r="L96" s="28"/>
      <c r="AU96" s="16" t="s">
        <v>108</v>
      </c>
    </row>
    <row r="97" spans="2:12" s="8" customFormat="1" ht="25" customHeight="1">
      <c r="B97" s="100"/>
      <c r="D97" s="101" t="s">
        <v>109</v>
      </c>
      <c r="E97" s="102"/>
      <c r="F97" s="102"/>
      <c r="G97" s="102"/>
      <c r="H97" s="102"/>
      <c r="I97" s="102"/>
      <c r="J97" s="103">
        <f>J133</f>
        <v>0</v>
      </c>
      <c r="L97" s="100"/>
    </row>
    <row r="98" spans="2:12" s="9" customFormat="1" ht="19.899999999999999" customHeight="1">
      <c r="B98" s="104"/>
      <c r="D98" s="105" t="s">
        <v>110</v>
      </c>
      <c r="E98" s="106"/>
      <c r="F98" s="106"/>
      <c r="G98" s="106"/>
      <c r="H98" s="106"/>
      <c r="I98" s="106"/>
      <c r="J98" s="107">
        <f>J134</f>
        <v>0</v>
      </c>
      <c r="L98" s="104"/>
    </row>
    <row r="99" spans="2:12" s="9" customFormat="1" ht="19.899999999999999" customHeight="1">
      <c r="B99" s="104"/>
      <c r="D99" s="105" t="s">
        <v>340</v>
      </c>
      <c r="E99" s="106"/>
      <c r="F99" s="106"/>
      <c r="G99" s="106"/>
      <c r="H99" s="106"/>
      <c r="I99" s="106"/>
      <c r="J99" s="107">
        <f>J169</f>
        <v>0</v>
      </c>
      <c r="L99" s="104"/>
    </row>
    <row r="100" spans="2:12" s="9" customFormat="1" ht="19.899999999999999" customHeight="1">
      <c r="B100" s="104"/>
      <c r="D100" s="105" t="s">
        <v>341</v>
      </c>
      <c r="E100" s="106"/>
      <c r="F100" s="106"/>
      <c r="G100" s="106"/>
      <c r="H100" s="106"/>
      <c r="I100" s="106"/>
      <c r="J100" s="107">
        <f>J206</f>
        <v>0</v>
      </c>
      <c r="L100" s="104"/>
    </row>
    <row r="101" spans="2:12" s="9" customFormat="1" ht="19.899999999999999" customHeight="1">
      <c r="B101" s="104"/>
      <c r="D101" s="105" t="s">
        <v>343</v>
      </c>
      <c r="E101" s="106"/>
      <c r="F101" s="106"/>
      <c r="G101" s="106"/>
      <c r="H101" s="106"/>
      <c r="I101" s="106"/>
      <c r="J101" s="107">
        <f>J221</f>
        <v>0</v>
      </c>
      <c r="L101" s="104"/>
    </row>
    <row r="102" spans="2:12" s="9" customFormat="1" ht="19.899999999999999" customHeight="1">
      <c r="B102" s="104"/>
      <c r="D102" s="105" t="s">
        <v>111</v>
      </c>
      <c r="E102" s="106"/>
      <c r="F102" s="106"/>
      <c r="G102" s="106"/>
      <c r="H102" s="106"/>
      <c r="I102" s="106"/>
      <c r="J102" s="107">
        <f>J226</f>
        <v>0</v>
      </c>
      <c r="L102" s="104"/>
    </row>
    <row r="103" spans="2:12" s="9" customFormat="1" ht="19.899999999999999" customHeight="1">
      <c r="B103" s="104"/>
      <c r="D103" s="105" t="s">
        <v>344</v>
      </c>
      <c r="E103" s="106"/>
      <c r="F103" s="106"/>
      <c r="G103" s="106"/>
      <c r="H103" s="106"/>
      <c r="I103" s="106"/>
      <c r="J103" s="107">
        <f>J244</f>
        <v>0</v>
      </c>
      <c r="L103" s="104"/>
    </row>
    <row r="104" spans="2:12" s="8" customFormat="1" ht="25" customHeight="1">
      <c r="B104" s="100"/>
      <c r="D104" s="101" t="s">
        <v>345</v>
      </c>
      <c r="E104" s="102"/>
      <c r="F104" s="102"/>
      <c r="G104" s="102"/>
      <c r="H104" s="102"/>
      <c r="I104" s="102"/>
      <c r="J104" s="103">
        <f>J246</f>
        <v>0</v>
      </c>
      <c r="L104" s="100"/>
    </row>
    <row r="105" spans="2:12" s="9" customFormat="1" ht="19.899999999999999" customHeight="1">
      <c r="B105" s="104"/>
      <c r="D105" s="105" t="s">
        <v>630</v>
      </c>
      <c r="E105" s="106"/>
      <c r="F105" s="106"/>
      <c r="G105" s="106"/>
      <c r="H105" s="106"/>
      <c r="I105" s="106"/>
      <c r="J105" s="107">
        <f>J247</f>
        <v>0</v>
      </c>
      <c r="L105" s="104"/>
    </row>
    <row r="106" spans="2:12" s="9" customFormat="1" ht="19.899999999999999" customHeight="1">
      <c r="B106" s="104"/>
      <c r="D106" s="105" t="s">
        <v>346</v>
      </c>
      <c r="E106" s="106"/>
      <c r="F106" s="106"/>
      <c r="G106" s="106"/>
      <c r="H106" s="106"/>
      <c r="I106" s="106"/>
      <c r="J106" s="107">
        <f>J280</f>
        <v>0</v>
      </c>
      <c r="L106" s="104"/>
    </row>
    <row r="107" spans="2:12" s="9" customFormat="1" ht="19.899999999999999" customHeight="1">
      <c r="B107" s="104"/>
      <c r="D107" s="105" t="s">
        <v>348</v>
      </c>
      <c r="E107" s="106"/>
      <c r="F107" s="106"/>
      <c r="G107" s="106"/>
      <c r="H107" s="106"/>
      <c r="I107" s="106"/>
      <c r="J107" s="107">
        <f>J292</f>
        <v>0</v>
      </c>
      <c r="L107" s="104"/>
    </row>
    <row r="108" spans="2:12" s="8" customFormat="1" ht="25" customHeight="1">
      <c r="B108" s="100"/>
      <c r="D108" s="101" t="s">
        <v>113</v>
      </c>
      <c r="E108" s="102"/>
      <c r="F108" s="102"/>
      <c r="G108" s="102"/>
      <c r="H108" s="102"/>
      <c r="I108" s="102"/>
      <c r="J108" s="103">
        <f>J298</f>
        <v>0</v>
      </c>
      <c r="L108" s="100"/>
    </row>
    <row r="109" spans="2:12" s="9" customFormat="1" ht="19.899999999999999" customHeight="1">
      <c r="B109" s="104"/>
      <c r="D109" s="105" t="s">
        <v>114</v>
      </c>
      <c r="E109" s="106"/>
      <c r="F109" s="106"/>
      <c r="G109" s="106"/>
      <c r="H109" s="106"/>
      <c r="I109" s="106"/>
      <c r="J109" s="107">
        <f>J299</f>
        <v>0</v>
      </c>
      <c r="L109" s="104"/>
    </row>
    <row r="110" spans="2:12" s="9" customFormat="1" ht="19.899999999999999" customHeight="1">
      <c r="B110" s="104"/>
      <c r="D110" s="105" t="s">
        <v>115</v>
      </c>
      <c r="E110" s="106"/>
      <c r="F110" s="106"/>
      <c r="G110" s="106"/>
      <c r="H110" s="106"/>
      <c r="I110" s="106"/>
      <c r="J110" s="107">
        <f>J301</f>
        <v>0</v>
      </c>
      <c r="L110" s="104"/>
    </row>
    <row r="111" spans="2:12" s="9" customFormat="1" ht="19.899999999999999" customHeight="1">
      <c r="B111" s="104"/>
      <c r="D111" s="105" t="s">
        <v>116</v>
      </c>
      <c r="E111" s="106"/>
      <c r="F111" s="106"/>
      <c r="G111" s="106"/>
      <c r="H111" s="106"/>
      <c r="I111" s="106"/>
      <c r="J111" s="107">
        <f>J303</f>
        <v>0</v>
      </c>
      <c r="L111" s="104"/>
    </row>
    <row r="112" spans="2:12" s="9" customFormat="1" ht="19.899999999999999" customHeight="1">
      <c r="B112" s="104"/>
      <c r="D112" s="105" t="s">
        <v>117</v>
      </c>
      <c r="E112" s="106"/>
      <c r="F112" s="106"/>
      <c r="G112" s="106"/>
      <c r="H112" s="106"/>
      <c r="I112" s="106"/>
      <c r="J112" s="107">
        <f>J305</f>
        <v>0</v>
      </c>
      <c r="L112" s="104"/>
    </row>
    <row r="113" spans="2:12" s="1" customFormat="1" ht="21.75" customHeight="1">
      <c r="B113" s="28"/>
      <c r="L113" s="28"/>
    </row>
    <row r="114" spans="2:12" s="1" customFormat="1" ht="7" customHeight="1"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28"/>
    </row>
    <row r="118" spans="2:12" s="1" customFormat="1" ht="7" customHeight="1">
      <c r="B118" s="42"/>
      <c r="C118" s="43"/>
      <c r="D118" s="43"/>
      <c r="E118" s="43"/>
      <c r="F118" s="43"/>
      <c r="G118" s="43"/>
      <c r="H118" s="43"/>
      <c r="I118" s="43"/>
      <c r="J118" s="43"/>
      <c r="K118" s="43"/>
      <c r="L118" s="28"/>
    </row>
    <row r="119" spans="2:12" s="1" customFormat="1" ht="25" customHeight="1">
      <c r="B119" s="28"/>
      <c r="C119" s="20" t="s">
        <v>118</v>
      </c>
      <c r="L119" s="28"/>
    </row>
    <row r="120" spans="2:12" s="1" customFormat="1" ht="7" customHeight="1">
      <c r="B120" s="28"/>
      <c r="L120" s="28"/>
    </row>
    <row r="121" spans="2:12" s="1" customFormat="1" ht="12" customHeight="1">
      <c r="B121" s="28"/>
      <c r="C121" s="25" t="s">
        <v>14</v>
      </c>
      <c r="L121" s="28"/>
    </row>
    <row r="122" spans="2:12" s="1" customFormat="1" ht="16.5" customHeight="1">
      <c r="B122" s="28"/>
      <c r="E122" s="290" t="str">
        <f>E7</f>
        <v>Rekonstrukce sportoviště v areálu SOŠ - 1.etapa</v>
      </c>
      <c r="F122" s="291"/>
      <c r="G122" s="291"/>
      <c r="H122" s="291"/>
      <c r="L122" s="28"/>
    </row>
    <row r="123" spans="2:12" s="1" customFormat="1" ht="12" customHeight="1">
      <c r="B123" s="28"/>
      <c r="C123" s="25" t="s">
        <v>101</v>
      </c>
      <c r="L123" s="28"/>
    </row>
    <row r="124" spans="2:12" s="1" customFormat="1" ht="16.5" customHeight="1">
      <c r="B124" s="28"/>
      <c r="E124" s="280" t="str">
        <f>E9</f>
        <v>SO-02 - Víceúčelové hřiště</v>
      </c>
      <c r="F124" s="289"/>
      <c r="G124" s="289"/>
      <c r="H124" s="289"/>
      <c r="L124" s="28"/>
    </row>
    <row r="125" spans="2:12" s="1" customFormat="1" ht="7" customHeight="1">
      <c r="B125" s="28"/>
      <c r="L125" s="28"/>
    </row>
    <row r="126" spans="2:12" s="1" customFormat="1" ht="12" customHeight="1">
      <c r="B126" s="28"/>
      <c r="C126" s="25" t="s">
        <v>18</v>
      </c>
      <c r="F126" s="23" t="str">
        <f>F12</f>
        <v>ul.Jana Maláta, Nový Bydžov</v>
      </c>
      <c r="I126" s="25" t="s">
        <v>20</v>
      </c>
      <c r="J126" s="48" t="str">
        <f>IF(J12="","",J12)</f>
        <v>16. 9. 2025</v>
      </c>
      <c r="L126" s="28"/>
    </row>
    <row r="127" spans="2:12" s="1" customFormat="1" ht="7" customHeight="1">
      <c r="B127" s="28"/>
      <c r="L127" s="28"/>
    </row>
    <row r="128" spans="2:12" s="1" customFormat="1" ht="25.65" customHeight="1">
      <c r="B128" s="28"/>
      <c r="C128" s="25" t="s">
        <v>22</v>
      </c>
      <c r="F128" s="23" t="str">
        <f>E15</f>
        <v>Gymnázium, SOŠ a VOŠ nový Bydžov</v>
      </c>
      <c r="I128" s="25" t="s">
        <v>28</v>
      </c>
      <c r="J128" s="26" t="str">
        <f>E21</f>
        <v>Sportovní projekty s.r.o.</v>
      </c>
      <c r="L128" s="28"/>
    </row>
    <row r="129" spans="2:65" s="1" customFormat="1" ht="15.15" customHeight="1">
      <c r="B129" s="28"/>
      <c r="C129" s="25" t="s">
        <v>26</v>
      </c>
      <c r="F129" s="23" t="str">
        <f>IF(E18="","",E18)</f>
        <v xml:space="preserve"> </v>
      </c>
      <c r="I129" s="25" t="s">
        <v>31</v>
      </c>
      <c r="J129" s="26" t="str">
        <f>E24</f>
        <v>F Pecka</v>
      </c>
      <c r="L129" s="28"/>
    </row>
    <row r="130" spans="2:65" s="1" customFormat="1" ht="10.25" customHeight="1">
      <c r="B130" s="28"/>
      <c r="L130" s="28"/>
    </row>
    <row r="131" spans="2:65" s="10" customFormat="1" ht="29.25" customHeight="1">
      <c r="B131" s="108"/>
      <c r="C131" s="109" t="s">
        <v>119</v>
      </c>
      <c r="D131" s="110" t="s">
        <v>59</v>
      </c>
      <c r="E131" s="110" t="s">
        <v>55</v>
      </c>
      <c r="F131" s="110" t="s">
        <v>56</v>
      </c>
      <c r="G131" s="110" t="s">
        <v>120</v>
      </c>
      <c r="H131" s="110" t="s">
        <v>121</v>
      </c>
      <c r="I131" s="110" t="s">
        <v>122</v>
      </c>
      <c r="J131" s="111" t="s">
        <v>106</v>
      </c>
      <c r="K131" s="112" t="s">
        <v>123</v>
      </c>
      <c r="L131" s="108"/>
      <c r="M131" s="55" t="s">
        <v>1</v>
      </c>
      <c r="N131" s="56" t="s">
        <v>38</v>
      </c>
      <c r="O131" s="56" t="s">
        <v>124</v>
      </c>
      <c r="P131" s="56" t="s">
        <v>125</v>
      </c>
      <c r="Q131" s="56" t="s">
        <v>126</v>
      </c>
      <c r="R131" s="56" t="s">
        <v>127</v>
      </c>
      <c r="S131" s="56" t="s">
        <v>128</v>
      </c>
      <c r="T131" s="57" t="s">
        <v>129</v>
      </c>
    </row>
    <row r="132" spans="2:65" s="1" customFormat="1" ht="22.75" customHeight="1">
      <c r="B132" s="28"/>
      <c r="C132" s="60" t="s">
        <v>130</v>
      </c>
      <c r="J132" s="113">
        <f>BK132</f>
        <v>0</v>
      </c>
      <c r="L132" s="28"/>
      <c r="M132" s="58"/>
      <c r="N132" s="49"/>
      <c r="O132" s="49"/>
      <c r="P132" s="114">
        <f>P133+P246+P298</f>
        <v>1524.1818629999998</v>
      </c>
      <c r="Q132" s="49"/>
      <c r="R132" s="114">
        <f>R133+R246+R298</f>
        <v>1838.1187049699995</v>
      </c>
      <c r="S132" s="49"/>
      <c r="T132" s="115">
        <f>T133+T246+T298</f>
        <v>0</v>
      </c>
      <c r="AT132" s="16" t="s">
        <v>73</v>
      </c>
      <c r="AU132" s="16" t="s">
        <v>108</v>
      </c>
      <c r="BK132" s="116">
        <f>BK133+BK246+BK298</f>
        <v>0</v>
      </c>
    </row>
    <row r="133" spans="2:65" s="11" customFormat="1" ht="25.9" customHeight="1">
      <c r="B133" s="117"/>
      <c r="D133" s="118" t="s">
        <v>73</v>
      </c>
      <c r="E133" s="119" t="s">
        <v>131</v>
      </c>
      <c r="F133" s="119" t="s">
        <v>132</v>
      </c>
      <c r="J133" s="120">
        <f>BK133</f>
        <v>0</v>
      </c>
      <c r="L133" s="117"/>
      <c r="M133" s="121"/>
      <c r="P133" s="122">
        <f>P134+P169+P206+P221+P226+P244</f>
        <v>1524.1818629999998</v>
      </c>
      <c r="R133" s="122">
        <f>R134+R169+R206+R221+R226+R244</f>
        <v>1838.1187049699995</v>
      </c>
      <c r="T133" s="123">
        <f>T134+T169+T206+T221+T226+T244</f>
        <v>0</v>
      </c>
      <c r="AR133" s="118" t="s">
        <v>82</v>
      </c>
      <c r="AT133" s="124" t="s">
        <v>73</v>
      </c>
      <c r="AU133" s="124" t="s">
        <v>74</v>
      </c>
      <c r="AY133" s="118" t="s">
        <v>133</v>
      </c>
      <c r="BK133" s="125">
        <f>BK134+BK169+BK206+BK221+BK226+BK244</f>
        <v>0</v>
      </c>
    </row>
    <row r="134" spans="2:65" s="11" customFormat="1" ht="22.75" customHeight="1">
      <c r="B134" s="117"/>
      <c r="D134" s="118" t="s">
        <v>73</v>
      </c>
      <c r="E134" s="126" t="s">
        <v>82</v>
      </c>
      <c r="F134" s="126" t="s">
        <v>134</v>
      </c>
      <c r="J134" s="127">
        <f>BK134</f>
        <v>0</v>
      </c>
      <c r="L134" s="117"/>
      <c r="M134" s="121"/>
      <c r="P134" s="122">
        <f>SUM(P135:P168)</f>
        <v>253.31204499999996</v>
      </c>
      <c r="R134" s="122">
        <f>SUM(R135:R168)</f>
        <v>0</v>
      </c>
      <c r="T134" s="123">
        <f>SUM(T135:T168)</f>
        <v>0</v>
      </c>
      <c r="AR134" s="118" t="s">
        <v>82</v>
      </c>
      <c r="AT134" s="124" t="s">
        <v>73</v>
      </c>
      <c r="AU134" s="124" t="s">
        <v>82</v>
      </c>
      <c r="AY134" s="118" t="s">
        <v>133</v>
      </c>
      <c r="BK134" s="125">
        <f>SUM(BK135:BK168)</f>
        <v>0</v>
      </c>
    </row>
    <row r="135" spans="2:65" s="1" customFormat="1" ht="33" customHeight="1">
      <c r="B135" s="128"/>
      <c r="C135" s="129" t="s">
        <v>82</v>
      </c>
      <c r="D135" s="129" t="s">
        <v>135</v>
      </c>
      <c r="E135" s="130" t="s">
        <v>631</v>
      </c>
      <c r="F135" s="131" t="s">
        <v>632</v>
      </c>
      <c r="G135" s="132" t="s">
        <v>196</v>
      </c>
      <c r="H135" s="133">
        <v>6.34</v>
      </c>
      <c r="I135" s="134"/>
      <c r="J135" s="134">
        <f>ROUND(I135*H135,2)</f>
        <v>0</v>
      </c>
      <c r="K135" s="135"/>
      <c r="L135" s="28"/>
      <c r="M135" s="136" t="s">
        <v>1</v>
      </c>
      <c r="N135" s="137" t="s">
        <v>39</v>
      </c>
      <c r="O135" s="138">
        <v>0.40600000000000003</v>
      </c>
      <c r="P135" s="138">
        <f>O135*H135</f>
        <v>2.5740400000000001</v>
      </c>
      <c r="Q135" s="138">
        <v>0</v>
      </c>
      <c r="R135" s="138">
        <f>Q135*H135</f>
        <v>0</v>
      </c>
      <c r="S135" s="138">
        <v>0</v>
      </c>
      <c r="T135" s="139">
        <f>S135*H135</f>
        <v>0</v>
      </c>
      <c r="AR135" s="140" t="s">
        <v>139</v>
      </c>
      <c r="AT135" s="140" t="s">
        <v>135</v>
      </c>
      <c r="AU135" s="140" t="s">
        <v>84</v>
      </c>
      <c r="AY135" s="16" t="s">
        <v>133</v>
      </c>
      <c r="BE135" s="141">
        <f>IF(N135="základní",J135,0)</f>
        <v>0</v>
      </c>
      <c r="BF135" s="141">
        <f>IF(N135="snížená",J135,0)</f>
        <v>0</v>
      </c>
      <c r="BG135" s="141">
        <f>IF(N135="zákl. přenesená",J135,0)</f>
        <v>0</v>
      </c>
      <c r="BH135" s="141">
        <f>IF(N135="sníž. přenesená",J135,0)</f>
        <v>0</v>
      </c>
      <c r="BI135" s="141">
        <f>IF(N135="nulová",J135,0)</f>
        <v>0</v>
      </c>
      <c r="BJ135" s="16" t="s">
        <v>82</v>
      </c>
      <c r="BK135" s="141">
        <f>ROUND(I135*H135,2)</f>
        <v>0</v>
      </c>
      <c r="BL135" s="16" t="s">
        <v>139</v>
      </c>
      <c r="BM135" s="140" t="s">
        <v>633</v>
      </c>
    </row>
    <row r="136" spans="2:65" s="12" customFormat="1">
      <c r="B136" s="142"/>
      <c r="D136" s="143" t="s">
        <v>141</v>
      </c>
      <c r="E136" s="144" t="s">
        <v>1</v>
      </c>
      <c r="F136" s="145" t="s">
        <v>634</v>
      </c>
      <c r="H136" s="146">
        <v>6.34</v>
      </c>
      <c r="L136" s="142"/>
      <c r="M136" s="147"/>
      <c r="T136" s="148"/>
      <c r="AT136" s="144" t="s">
        <v>141</v>
      </c>
      <c r="AU136" s="144" t="s">
        <v>84</v>
      </c>
      <c r="AV136" s="12" t="s">
        <v>84</v>
      </c>
      <c r="AW136" s="12" t="s">
        <v>30</v>
      </c>
      <c r="AX136" s="12" t="s">
        <v>82</v>
      </c>
      <c r="AY136" s="144" t="s">
        <v>133</v>
      </c>
    </row>
    <row r="137" spans="2:65" s="1" customFormat="1" ht="33" customHeight="1">
      <c r="B137" s="128"/>
      <c r="C137" s="129" t="s">
        <v>84</v>
      </c>
      <c r="D137" s="129" t="s">
        <v>135</v>
      </c>
      <c r="E137" s="130" t="s">
        <v>635</v>
      </c>
      <c r="F137" s="131" t="s">
        <v>636</v>
      </c>
      <c r="G137" s="132" t="s">
        <v>196</v>
      </c>
      <c r="H137" s="133">
        <v>181.22399999999999</v>
      </c>
      <c r="I137" s="134"/>
      <c r="J137" s="134">
        <f>ROUND(I137*H137,2)</f>
        <v>0</v>
      </c>
      <c r="K137" s="135"/>
      <c r="L137" s="28"/>
      <c r="M137" s="136" t="s">
        <v>1</v>
      </c>
      <c r="N137" s="137" t="s">
        <v>39</v>
      </c>
      <c r="O137" s="138">
        <v>0.83399999999999996</v>
      </c>
      <c r="P137" s="138">
        <f>O137*H137</f>
        <v>151.14081599999997</v>
      </c>
      <c r="Q137" s="138">
        <v>0</v>
      </c>
      <c r="R137" s="138">
        <f>Q137*H137</f>
        <v>0</v>
      </c>
      <c r="S137" s="138">
        <v>0</v>
      </c>
      <c r="T137" s="139">
        <f>S137*H137</f>
        <v>0</v>
      </c>
      <c r="AR137" s="140" t="s">
        <v>139</v>
      </c>
      <c r="AT137" s="140" t="s">
        <v>135</v>
      </c>
      <c r="AU137" s="140" t="s">
        <v>84</v>
      </c>
      <c r="AY137" s="16" t="s">
        <v>133</v>
      </c>
      <c r="BE137" s="141">
        <f>IF(N137="základní",J137,0)</f>
        <v>0</v>
      </c>
      <c r="BF137" s="141">
        <f>IF(N137="snížená",J137,0)</f>
        <v>0</v>
      </c>
      <c r="BG137" s="141">
        <f>IF(N137="zákl. přenesená",J137,0)</f>
        <v>0</v>
      </c>
      <c r="BH137" s="141">
        <f>IF(N137="sníž. přenesená",J137,0)</f>
        <v>0</v>
      </c>
      <c r="BI137" s="141">
        <f>IF(N137="nulová",J137,0)</f>
        <v>0</v>
      </c>
      <c r="BJ137" s="16" t="s">
        <v>82</v>
      </c>
      <c r="BK137" s="141">
        <f>ROUND(I137*H137,2)</f>
        <v>0</v>
      </c>
      <c r="BL137" s="16" t="s">
        <v>139</v>
      </c>
      <c r="BM137" s="140" t="s">
        <v>637</v>
      </c>
    </row>
    <row r="138" spans="2:65" s="12" customFormat="1">
      <c r="B138" s="142"/>
      <c r="D138" s="143" t="s">
        <v>141</v>
      </c>
      <c r="E138" s="144" t="s">
        <v>1</v>
      </c>
      <c r="F138" s="145" t="s">
        <v>638</v>
      </c>
      <c r="H138" s="146">
        <v>0.38700000000000001</v>
      </c>
      <c r="L138" s="142"/>
      <c r="M138" s="147"/>
      <c r="T138" s="148"/>
      <c r="AT138" s="144" t="s">
        <v>141</v>
      </c>
      <c r="AU138" s="144" t="s">
        <v>84</v>
      </c>
      <c r="AV138" s="12" t="s">
        <v>84</v>
      </c>
      <c r="AW138" s="12" t="s">
        <v>30</v>
      </c>
      <c r="AX138" s="12" t="s">
        <v>74</v>
      </c>
      <c r="AY138" s="144" t="s">
        <v>133</v>
      </c>
    </row>
    <row r="139" spans="2:65" s="12" customFormat="1">
      <c r="B139" s="142"/>
      <c r="D139" s="143" t="s">
        <v>141</v>
      </c>
      <c r="E139" s="144" t="s">
        <v>1</v>
      </c>
      <c r="F139" s="145" t="s">
        <v>639</v>
      </c>
      <c r="H139" s="146">
        <v>61.34</v>
      </c>
      <c r="L139" s="142"/>
      <c r="M139" s="147"/>
      <c r="T139" s="148"/>
      <c r="AT139" s="144" t="s">
        <v>141</v>
      </c>
      <c r="AU139" s="144" t="s">
        <v>84</v>
      </c>
      <c r="AV139" s="12" t="s">
        <v>84</v>
      </c>
      <c r="AW139" s="12" t="s">
        <v>30</v>
      </c>
      <c r="AX139" s="12" t="s">
        <v>74</v>
      </c>
      <c r="AY139" s="144" t="s">
        <v>133</v>
      </c>
    </row>
    <row r="140" spans="2:65" s="12" customFormat="1">
      <c r="B140" s="142"/>
      <c r="D140" s="143" t="s">
        <v>141</v>
      </c>
      <c r="E140" s="144" t="s">
        <v>1</v>
      </c>
      <c r="F140" s="145" t="s">
        <v>640</v>
      </c>
      <c r="H140" s="146">
        <v>19.157</v>
      </c>
      <c r="L140" s="142"/>
      <c r="M140" s="147"/>
      <c r="T140" s="148"/>
      <c r="AT140" s="144" t="s">
        <v>141</v>
      </c>
      <c r="AU140" s="144" t="s">
        <v>84</v>
      </c>
      <c r="AV140" s="12" t="s">
        <v>84</v>
      </c>
      <c r="AW140" s="12" t="s">
        <v>30</v>
      </c>
      <c r="AX140" s="12" t="s">
        <v>74</v>
      </c>
      <c r="AY140" s="144" t="s">
        <v>133</v>
      </c>
    </row>
    <row r="141" spans="2:65" s="12" customFormat="1">
      <c r="B141" s="142"/>
      <c r="D141" s="143" t="s">
        <v>141</v>
      </c>
      <c r="E141" s="144" t="s">
        <v>1</v>
      </c>
      <c r="F141" s="145" t="s">
        <v>641</v>
      </c>
      <c r="H141" s="146">
        <v>78.5</v>
      </c>
      <c r="L141" s="142"/>
      <c r="M141" s="147"/>
      <c r="T141" s="148"/>
      <c r="AT141" s="144" t="s">
        <v>141</v>
      </c>
      <c r="AU141" s="144" t="s">
        <v>84</v>
      </c>
      <c r="AV141" s="12" t="s">
        <v>84</v>
      </c>
      <c r="AW141" s="12" t="s">
        <v>30</v>
      </c>
      <c r="AX141" s="12" t="s">
        <v>74</v>
      </c>
      <c r="AY141" s="144" t="s">
        <v>133</v>
      </c>
    </row>
    <row r="142" spans="2:65" s="12" customFormat="1">
      <c r="B142" s="142"/>
      <c r="D142" s="143" t="s">
        <v>141</v>
      </c>
      <c r="E142" s="144" t="s">
        <v>1</v>
      </c>
      <c r="F142" s="145" t="s">
        <v>642</v>
      </c>
      <c r="H142" s="146">
        <v>21.84</v>
      </c>
      <c r="L142" s="142"/>
      <c r="M142" s="147"/>
      <c r="T142" s="148"/>
      <c r="AT142" s="144" t="s">
        <v>141</v>
      </c>
      <c r="AU142" s="144" t="s">
        <v>84</v>
      </c>
      <c r="AV142" s="12" t="s">
        <v>84</v>
      </c>
      <c r="AW142" s="12" t="s">
        <v>30</v>
      </c>
      <c r="AX142" s="12" t="s">
        <v>74</v>
      </c>
      <c r="AY142" s="144" t="s">
        <v>133</v>
      </c>
    </row>
    <row r="143" spans="2:65" s="13" customFormat="1">
      <c r="B143" s="149"/>
      <c r="D143" s="143" t="s">
        <v>141</v>
      </c>
      <c r="E143" s="150" t="s">
        <v>1</v>
      </c>
      <c r="F143" s="151" t="s">
        <v>149</v>
      </c>
      <c r="H143" s="152">
        <v>181.22400000000002</v>
      </c>
      <c r="L143" s="149"/>
      <c r="M143" s="153"/>
      <c r="T143" s="154"/>
      <c r="AT143" s="150" t="s">
        <v>141</v>
      </c>
      <c r="AU143" s="150" t="s">
        <v>84</v>
      </c>
      <c r="AV143" s="13" t="s">
        <v>139</v>
      </c>
      <c r="AW143" s="13" t="s">
        <v>30</v>
      </c>
      <c r="AX143" s="13" t="s">
        <v>82</v>
      </c>
      <c r="AY143" s="150" t="s">
        <v>133</v>
      </c>
    </row>
    <row r="144" spans="2:65" s="1" customFormat="1" ht="24.15" customHeight="1">
      <c r="B144" s="128"/>
      <c r="C144" s="129" t="s">
        <v>150</v>
      </c>
      <c r="D144" s="129" t="s">
        <v>135</v>
      </c>
      <c r="E144" s="130" t="s">
        <v>643</v>
      </c>
      <c r="F144" s="131" t="s">
        <v>644</v>
      </c>
      <c r="G144" s="132" t="s">
        <v>196</v>
      </c>
      <c r="H144" s="133">
        <v>10.715999999999999</v>
      </c>
      <c r="I144" s="134"/>
      <c r="J144" s="134">
        <f>ROUND(I144*H144,2)</f>
        <v>0</v>
      </c>
      <c r="K144" s="135"/>
      <c r="L144" s="28"/>
      <c r="M144" s="136" t="s">
        <v>1</v>
      </c>
      <c r="N144" s="137" t="s">
        <v>39</v>
      </c>
      <c r="O144" s="138">
        <v>2.0190000000000001</v>
      </c>
      <c r="P144" s="138">
        <f>O144*H144</f>
        <v>21.635604000000001</v>
      </c>
      <c r="Q144" s="138">
        <v>0</v>
      </c>
      <c r="R144" s="138">
        <f>Q144*H144</f>
        <v>0</v>
      </c>
      <c r="S144" s="138">
        <v>0</v>
      </c>
      <c r="T144" s="139">
        <f>S144*H144</f>
        <v>0</v>
      </c>
      <c r="AR144" s="140" t="s">
        <v>139</v>
      </c>
      <c r="AT144" s="140" t="s">
        <v>135</v>
      </c>
      <c r="AU144" s="140" t="s">
        <v>84</v>
      </c>
      <c r="AY144" s="16" t="s">
        <v>133</v>
      </c>
      <c r="BE144" s="141">
        <f>IF(N144="základní",J144,0)</f>
        <v>0</v>
      </c>
      <c r="BF144" s="141">
        <f>IF(N144="snížená",J144,0)</f>
        <v>0</v>
      </c>
      <c r="BG144" s="141">
        <f>IF(N144="zákl. přenesená",J144,0)</f>
        <v>0</v>
      </c>
      <c r="BH144" s="141">
        <f>IF(N144="sníž. přenesená",J144,0)</f>
        <v>0</v>
      </c>
      <c r="BI144" s="141">
        <f>IF(N144="nulová",J144,0)</f>
        <v>0</v>
      </c>
      <c r="BJ144" s="16" t="s">
        <v>82</v>
      </c>
      <c r="BK144" s="141">
        <f>ROUND(I144*H144,2)</f>
        <v>0</v>
      </c>
      <c r="BL144" s="16" t="s">
        <v>139</v>
      </c>
      <c r="BM144" s="140" t="s">
        <v>645</v>
      </c>
    </row>
    <row r="145" spans="2:65" s="14" customFormat="1">
      <c r="B145" s="159"/>
      <c r="D145" s="143" t="s">
        <v>141</v>
      </c>
      <c r="E145" s="160" t="s">
        <v>1</v>
      </c>
      <c r="F145" s="161" t="s">
        <v>646</v>
      </c>
      <c r="H145" s="160" t="s">
        <v>1</v>
      </c>
      <c r="L145" s="159"/>
      <c r="M145" s="162"/>
      <c r="T145" s="163"/>
      <c r="AT145" s="160" t="s">
        <v>141</v>
      </c>
      <c r="AU145" s="160" t="s">
        <v>84</v>
      </c>
      <c r="AV145" s="14" t="s">
        <v>82</v>
      </c>
      <c r="AW145" s="14" t="s">
        <v>30</v>
      </c>
      <c r="AX145" s="14" t="s">
        <v>74</v>
      </c>
      <c r="AY145" s="160" t="s">
        <v>133</v>
      </c>
    </row>
    <row r="146" spans="2:65" s="12" customFormat="1">
      <c r="B146" s="142"/>
      <c r="D146" s="143" t="s">
        <v>141</v>
      </c>
      <c r="E146" s="144" t="s">
        <v>1</v>
      </c>
      <c r="F146" s="145" t="s">
        <v>647</v>
      </c>
      <c r="H146" s="146">
        <v>0.57599999999999996</v>
      </c>
      <c r="L146" s="142"/>
      <c r="M146" s="147"/>
      <c r="T146" s="148"/>
      <c r="AT146" s="144" t="s">
        <v>141</v>
      </c>
      <c r="AU146" s="144" t="s">
        <v>84</v>
      </c>
      <c r="AV146" s="12" t="s">
        <v>84</v>
      </c>
      <c r="AW146" s="12" t="s">
        <v>30</v>
      </c>
      <c r="AX146" s="12" t="s">
        <v>74</v>
      </c>
      <c r="AY146" s="144" t="s">
        <v>133</v>
      </c>
    </row>
    <row r="147" spans="2:65" s="14" customFormat="1">
      <c r="B147" s="159"/>
      <c r="D147" s="143" t="s">
        <v>141</v>
      </c>
      <c r="E147" s="160" t="s">
        <v>1</v>
      </c>
      <c r="F147" s="161" t="s">
        <v>648</v>
      </c>
      <c r="H147" s="160" t="s">
        <v>1</v>
      </c>
      <c r="L147" s="159"/>
      <c r="M147" s="162"/>
      <c r="T147" s="163"/>
      <c r="AT147" s="160" t="s">
        <v>141</v>
      </c>
      <c r="AU147" s="160" t="s">
        <v>84</v>
      </c>
      <c r="AV147" s="14" t="s">
        <v>82</v>
      </c>
      <c r="AW147" s="14" t="s">
        <v>30</v>
      </c>
      <c r="AX147" s="14" t="s">
        <v>74</v>
      </c>
      <c r="AY147" s="160" t="s">
        <v>133</v>
      </c>
    </row>
    <row r="148" spans="2:65" s="12" customFormat="1">
      <c r="B148" s="142"/>
      <c r="D148" s="143" t="s">
        <v>141</v>
      </c>
      <c r="E148" s="144" t="s">
        <v>1</v>
      </c>
      <c r="F148" s="145" t="s">
        <v>649</v>
      </c>
      <c r="H148" s="146">
        <v>10.14</v>
      </c>
      <c r="L148" s="142"/>
      <c r="M148" s="147"/>
      <c r="T148" s="148"/>
      <c r="AT148" s="144" t="s">
        <v>141</v>
      </c>
      <c r="AU148" s="144" t="s">
        <v>84</v>
      </c>
      <c r="AV148" s="12" t="s">
        <v>84</v>
      </c>
      <c r="AW148" s="12" t="s">
        <v>30</v>
      </c>
      <c r="AX148" s="12" t="s">
        <v>74</v>
      </c>
      <c r="AY148" s="144" t="s">
        <v>133</v>
      </c>
    </row>
    <row r="149" spans="2:65" s="13" customFormat="1">
      <c r="B149" s="149"/>
      <c r="D149" s="143" t="s">
        <v>141</v>
      </c>
      <c r="E149" s="150" t="s">
        <v>1</v>
      </c>
      <c r="F149" s="151" t="s">
        <v>149</v>
      </c>
      <c r="H149" s="152">
        <v>10.716000000000001</v>
      </c>
      <c r="L149" s="149"/>
      <c r="M149" s="153"/>
      <c r="T149" s="154"/>
      <c r="AT149" s="150" t="s">
        <v>141</v>
      </c>
      <c r="AU149" s="150" t="s">
        <v>84</v>
      </c>
      <c r="AV149" s="13" t="s">
        <v>139</v>
      </c>
      <c r="AW149" s="13" t="s">
        <v>30</v>
      </c>
      <c r="AX149" s="13" t="s">
        <v>82</v>
      </c>
      <c r="AY149" s="150" t="s">
        <v>133</v>
      </c>
    </row>
    <row r="150" spans="2:65" s="1" customFormat="1" ht="37.75" customHeight="1">
      <c r="B150" s="128"/>
      <c r="C150" s="129" t="s">
        <v>139</v>
      </c>
      <c r="D150" s="129" t="s">
        <v>135</v>
      </c>
      <c r="E150" s="130" t="s">
        <v>365</v>
      </c>
      <c r="F150" s="131" t="s">
        <v>366</v>
      </c>
      <c r="G150" s="132" t="s">
        <v>196</v>
      </c>
      <c r="H150" s="133">
        <v>21.84</v>
      </c>
      <c r="I150" s="134"/>
      <c r="J150" s="134">
        <f>ROUND(I150*H150,2)</f>
        <v>0</v>
      </c>
      <c r="K150" s="135"/>
      <c r="L150" s="28"/>
      <c r="M150" s="136" t="s">
        <v>1</v>
      </c>
      <c r="N150" s="137" t="s">
        <v>39</v>
      </c>
      <c r="O150" s="138">
        <v>4.3999999999999997E-2</v>
      </c>
      <c r="P150" s="138">
        <f>O150*H150</f>
        <v>0.96095999999999993</v>
      </c>
      <c r="Q150" s="138">
        <v>0</v>
      </c>
      <c r="R150" s="138">
        <f>Q150*H150</f>
        <v>0</v>
      </c>
      <c r="S150" s="138">
        <v>0</v>
      </c>
      <c r="T150" s="139">
        <f>S150*H150</f>
        <v>0</v>
      </c>
      <c r="AR150" s="140" t="s">
        <v>139</v>
      </c>
      <c r="AT150" s="140" t="s">
        <v>135</v>
      </c>
      <c r="AU150" s="140" t="s">
        <v>84</v>
      </c>
      <c r="AY150" s="16" t="s">
        <v>133</v>
      </c>
      <c r="BE150" s="141">
        <f>IF(N150="základní",J150,0)</f>
        <v>0</v>
      </c>
      <c r="BF150" s="141">
        <f>IF(N150="snížená",J150,0)</f>
        <v>0</v>
      </c>
      <c r="BG150" s="141">
        <f>IF(N150="zákl. přenesená",J150,0)</f>
        <v>0</v>
      </c>
      <c r="BH150" s="141">
        <f>IF(N150="sníž. přenesená",J150,0)</f>
        <v>0</v>
      </c>
      <c r="BI150" s="141">
        <f>IF(N150="nulová",J150,0)</f>
        <v>0</v>
      </c>
      <c r="BJ150" s="16" t="s">
        <v>82</v>
      </c>
      <c r="BK150" s="141">
        <f>ROUND(I150*H150,2)</f>
        <v>0</v>
      </c>
      <c r="BL150" s="16" t="s">
        <v>139</v>
      </c>
      <c r="BM150" s="140" t="s">
        <v>650</v>
      </c>
    </row>
    <row r="151" spans="2:65" s="12" customFormat="1">
      <c r="B151" s="142"/>
      <c r="D151" s="143" t="s">
        <v>141</v>
      </c>
      <c r="E151" s="144" t="s">
        <v>1</v>
      </c>
      <c r="F151" s="145" t="s">
        <v>651</v>
      </c>
      <c r="H151" s="146">
        <v>21.84</v>
      </c>
      <c r="L151" s="142"/>
      <c r="M151" s="147"/>
      <c r="T151" s="148"/>
      <c r="AT151" s="144" t="s">
        <v>141</v>
      </c>
      <c r="AU151" s="144" t="s">
        <v>84</v>
      </c>
      <c r="AV151" s="12" t="s">
        <v>84</v>
      </c>
      <c r="AW151" s="12" t="s">
        <v>30</v>
      </c>
      <c r="AX151" s="12" t="s">
        <v>82</v>
      </c>
      <c r="AY151" s="144" t="s">
        <v>133</v>
      </c>
    </row>
    <row r="152" spans="2:65" s="1" customFormat="1" ht="37.75" customHeight="1">
      <c r="B152" s="128"/>
      <c r="C152" s="129" t="s">
        <v>158</v>
      </c>
      <c r="D152" s="129" t="s">
        <v>135</v>
      </c>
      <c r="E152" s="130" t="s">
        <v>200</v>
      </c>
      <c r="F152" s="131" t="s">
        <v>201</v>
      </c>
      <c r="G152" s="132" t="s">
        <v>196</v>
      </c>
      <c r="H152" s="133">
        <v>176.44</v>
      </c>
      <c r="I152" s="134"/>
      <c r="J152" s="134">
        <f>ROUND(I152*H152,2)</f>
        <v>0</v>
      </c>
      <c r="K152" s="135"/>
      <c r="L152" s="28"/>
      <c r="M152" s="136" t="s">
        <v>1</v>
      </c>
      <c r="N152" s="137" t="s">
        <v>39</v>
      </c>
      <c r="O152" s="138">
        <v>8.6999999999999994E-2</v>
      </c>
      <c r="P152" s="138">
        <f>O152*H152</f>
        <v>15.350279999999998</v>
      </c>
      <c r="Q152" s="138">
        <v>0</v>
      </c>
      <c r="R152" s="138">
        <f>Q152*H152</f>
        <v>0</v>
      </c>
      <c r="S152" s="138">
        <v>0</v>
      </c>
      <c r="T152" s="139">
        <f>S152*H152</f>
        <v>0</v>
      </c>
      <c r="AR152" s="140" t="s">
        <v>139</v>
      </c>
      <c r="AT152" s="140" t="s">
        <v>135</v>
      </c>
      <c r="AU152" s="140" t="s">
        <v>84</v>
      </c>
      <c r="AY152" s="16" t="s">
        <v>133</v>
      </c>
      <c r="BE152" s="141">
        <f>IF(N152="základní",J152,0)</f>
        <v>0</v>
      </c>
      <c r="BF152" s="141">
        <f>IF(N152="snížená",J152,0)</f>
        <v>0</v>
      </c>
      <c r="BG152" s="141">
        <f>IF(N152="zákl. přenesená",J152,0)</f>
        <v>0</v>
      </c>
      <c r="BH152" s="141">
        <f>IF(N152="sníž. přenesená",J152,0)</f>
        <v>0</v>
      </c>
      <c r="BI152" s="141">
        <f>IF(N152="nulová",J152,0)</f>
        <v>0</v>
      </c>
      <c r="BJ152" s="16" t="s">
        <v>82</v>
      </c>
      <c r="BK152" s="141">
        <f>ROUND(I152*H152,2)</f>
        <v>0</v>
      </c>
      <c r="BL152" s="16" t="s">
        <v>139</v>
      </c>
      <c r="BM152" s="140" t="s">
        <v>652</v>
      </c>
    </row>
    <row r="153" spans="2:65" s="12" customFormat="1">
      <c r="B153" s="142"/>
      <c r="D153" s="143" t="s">
        <v>141</v>
      </c>
      <c r="E153" s="144" t="s">
        <v>1</v>
      </c>
      <c r="F153" s="145" t="s">
        <v>653</v>
      </c>
      <c r="H153" s="146">
        <v>176.44</v>
      </c>
      <c r="L153" s="142"/>
      <c r="M153" s="147"/>
      <c r="T153" s="148"/>
      <c r="AT153" s="144" t="s">
        <v>141</v>
      </c>
      <c r="AU153" s="144" t="s">
        <v>84</v>
      </c>
      <c r="AV153" s="12" t="s">
        <v>84</v>
      </c>
      <c r="AW153" s="12" t="s">
        <v>30</v>
      </c>
      <c r="AX153" s="12" t="s">
        <v>82</v>
      </c>
      <c r="AY153" s="144" t="s">
        <v>133</v>
      </c>
    </row>
    <row r="154" spans="2:65" s="1" customFormat="1" ht="37.75" customHeight="1">
      <c r="B154" s="128"/>
      <c r="C154" s="129" t="s">
        <v>163</v>
      </c>
      <c r="D154" s="129" t="s">
        <v>135</v>
      </c>
      <c r="E154" s="130" t="s">
        <v>205</v>
      </c>
      <c r="F154" s="131" t="s">
        <v>206</v>
      </c>
      <c r="G154" s="132" t="s">
        <v>196</v>
      </c>
      <c r="H154" s="133">
        <v>1764.4</v>
      </c>
      <c r="I154" s="134"/>
      <c r="J154" s="134">
        <f>ROUND(I154*H154,2)</f>
        <v>0</v>
      </c>
      <c r="K154" s="135"/>
      <c r="L154" s="28"/>
      <c r="M154" s="136" t="s">
        <v>1</v>
      </c>
      <c r="N154" s="137" t="s">
        <v>39</v>
      </c>
      <c r="O154" s="138">
        <v>5.0000000000000001E-3</v>
      </c>
      <c r="P154" s="138">
        <f>O154*H154</f>
        <v>8.822000000000001</v>
      </c>
      <c r="Q154" s="138">
        <v>0</v>
      </c>
      <c r="R154" s="138">
        <f>Q154*H154</f>
        <v>0</v>
      </c>
      <c r="S154" s="138">
        <v>0</v>
      </c>
      <c r="T154" s="139">
        <f>S154*H154</f>
        <v>0</v>
      </c>
      <c r="AR154" s="140" t="s">
        <v>139</v>
      </c>
      <c r="AT154" s="140" t="s">
        <v>135</v>
      </c>
      <c r="AU154" s="140" t="s">
        <v>84</v>
      </c>
      <c r="AY154" s="16" t="s">
        <v>133</v>
      </c>
      <c r="BE154" s="141">
        <f>IF(N154="základní",J154,0)</f>
        <v>0</v>
      </c>
      <c r="BF154" s="141">
        <f>IF(N154="snížená",J154,0)</f>
        <v>0</v>
      </c>
      <c r="BG154" s="141">
        <f>IF(N154="zákl. přenesená",J154,0)</f>
        <v>0</v>
      </c>
      <c r="BH154" s="141">
        <f>IF(N154="sníž. přenesená",J154,0)</f>
        <v>0</v>
      </c>
      <c r="BI154" s="141">
        <f>IF(N154="nulová",J154,0)</f>
        <v>0</v>
      </c>
      <c r="BJ154" s="16" t="s">
        <v>82</v>
      </c>
      <c r="BK154" s="141">
        <f>ROUND(I154*H154,2)</f>
        <v>0</v>
      </c>
      <c r="BL154" s="16" t="s">
        <v>139</v>
      </c>
      <c r="BM154" s="140" t="s">
        <v>654</v>
      </c>
    </row>
    <row r="155" spans="2:65" s="12" customFormat="1">
      <c r="B155" s="142"/>
      <c r="D155" s="143" t="s">
        <v>141</v>
      </c>
      <c r="E155" s="144" t="s">
        <v>1</v>
      </c>
      <c r="F155" s="145" t="s">
        <v>655</v>
      </c>
      <c r="H155" s="146">
        <v>1764.4</v>
      </c>
      <c r="L155" s="142"/>
      <c r="M155" s="147"/>
      <c r="T155" s="148"/>
      <c r="AT155" s="144" t="s">
        <v>141</v>
      </c>
      <c r="AU155" s="144" t="s">
        <v>84</v>
      </c>
      <c r="AV155" s="12" t="s">
        <v>84</v>
      </c>
      <c r="AW155" s="12" t="s">
        <v>30</v>
      </c>
      <c r="AX155" s="12" t="s">
        <v>82</v>
      </c>
      <c r="AY155" s="144" t="s">
        <v>133</v>
      </c>
    </row>
    <row r="156" spans="2:65" s="1" customFormat="1" ht="24.15" customHeight="1">
      <c r="B156" s="128"/>
      <c r="C156" s="129" t="s">
        <v>168</v>
      </c>
      <c r="D156" s="129" t="s">
        <v>135</v>
      </c>
      <c r="E156" s="130" t="s">
        <v>374</v>
      </c>
      <c r="F156" s="131" t="s">
        <v>375</v>
      </c>
      <c r="G156" s="132" t="s">
        <v>196</v>
      </c>
      <c r="H156" s="133">
        <v>21.84</v>
      </c>
      <c r="I156" s="134"/>
      <c r="J156" s="134">
        <f>ROUND(I156*H156,2)</f>
        <v>0</v>
      </c>
      <c r="K156" s="135"/>
      <c r="L156" s="28"/>
      <c r="M156" s="136" t="s">
        <v>1</v>
      </c>
      <c r="N156" s="137" t="s">
        <v>39</v>
      </c>
      <c r="O156" s="138">
        <v>0.19700000000000001</v>
      </c>
      <c r="P156" s="138">
        <f>O156*H156</f>
        <v>4.3024800000000001</v>
      </c>
      <c r="Q156" s="138">
        <v>0</v>
      </c>
      <c r="R156" s="138">
        <f>Q156*H156</f>
        <v>0</v>
      </c>
      <c r="S156" s="138">
        <v>0</v>
      </c>
      <c r="T156" s="139">
        <f>S156*H156</f>
        <v>0</v>
      </c>
      <c r="AR156" s="140" t="s">
        <v>139</v>
      </c>
      <c r="AT156" s="140" t="s">
        <v>135</v>
      </c>
      <c r="AU156" s="140" t="s">
        <v>84</v>
      </c>
      <c r="AY156" s="16" t="s">
        <v>133</v>
      </c>
      <c r="BE156" s="141">
        <f>IF(N156="základní",J156,0)</f>
        <v>0</v>
      </c>
      <c r="BF156" s="141">
        <f>IF(N156="snížená",J156,0)</f>
        <v>0</v>
      </c>
      <c r="BG156" s="141">
        <f>IF(N156="zákl. přenesená",J156,0)</f>
        <v>0</v>
      </c>
      <c r="BH156" s="141">
        <f>IF(N156="sníž. přenesená",J156,0)</f>
        <v>0</v>
      </c>
      <c r="BI156" s="141">
        <f>IF(N156="nulová",J156,0)</f>
        <v>0</v>
      </c>
      <c r="BJ156" s="16" t="s">
        <v>82</v>
      </c>
      <c r="BK156" s="141">
        <f>ROUND(I156*H156,2)</f>
        <v>0</v>
      </c>
      <c r="BL156" s="16" t="s">
        <v>139</v>
      </c>
      <c r="BM156" s="140" t="s">
        <v>656</v>
      </c>
    </row>
    <row r="157" spans="2:65" s="12" customFormat="1">
      <c r="B157" s="142"/>
      <c r="D157" s="143" t="s">
        <v>141</v>
      </c>
      <c r="E157" s="144" t="s">
        <v>1</v>
      </c>
      <c r="F157" s="145" t="s">
        <v>657</v>
      </c>
      <c r="H157" s="146">
        <v>21.84</v>
      </c>
      <c r="L157" s="142"/>
      <c r="M157" s="147"/>
      <c r="T157" s="148"/>
      <c r="AT157" s="144" t="s">
        <v>141</v>
      </c>
      <c r="AU157" s="144" t="s">
        <v>84</v>
      </c>
      <c r="AV157" s="12" t="s">
        <v>84</v>
      </c>
      <c r="AW157" s="12" t="s">
        <v>30</v>
      </c>
      <c r="AX157" s="12" t="s">
        <v>82</v>
      </c>
      <c r="AY157" s="144" t="s">
        <v>133</v>
      </c>
    </row>
    <row r="158" spans="2:65" s="1" customFormat="1" ht="33" customHeight="1">
      <c r="B158" s="128"/>
      <c r="C158" s="129" t="s">
        <v>173</v>
      </c>
      <c r="D158" s="129" t="s">
        <v>135</v>
      </c>
      <c r="E158" s="130" t="s">
        <v>210</v>
      </c>
      <c r="F158" s="131" t="s">
        <v>211</v>
      </c>
      <c r="G158" s="132" t="s">
        <v>212</v>
      </c>
      <c r="H158" s="133">
        <v>317.59199999999998</v>
      </c>
      <c r="I158" s="134"/>
      <c r="J158" s="134">
        <f>ROUND(I158*H158,2)</f>
        <v>0</v>
      </c>
      <c r="K158" s="135"/>
      <c r="L158" s="28"/>
      <c r="M158" s="136" t="s">
        <v>1</v>
      </c>
      <c r="N158" s="137" t="s">
        <v>39</v>
      </c>
      <c r="O158" s="138">
        <v>0</v>
      </c>
      <c r="P158" s="138">
        <f>O158*H158</f>
        <v>0</v>
      </c>
      <c r="Q158" s="138">
        <v>0</v>
      </c>
      <c r="R158" s="138">
        <f>Q158*H158</f>
        <v>0</v>
      </c>
      <c r="S158" s="138">
        <v>0</v>
      </c>
      <c r="T158" s="139">
        <f>S158*H158</f>
        <v>0</v>
      </c>
      <c r="AR158" s="140" t="s">
        <v>139</v>
      </c>
      <c r="AT158" s="140" t="s">
        <v>135</v>
      </c>
      <c r="AU158" s="140" t="s">
        <v>84</v>
      </c>
      <c r="AY158" s="16" t="s">
        <v>133</v>
      </c>
      <c r="BE158" s="141">
        <f>IF(N158="základní",J158,0)</f>
        <v>0</v>
      </c>
      <c r="BF158" s="141">
        <f>IF(N158="snížená",J158,0)</f>
        <v>0</v>
      </c>
      <c r="BG158" s="141">
        <f>IF(N158="zákl. přenesená",J158,0)</f>
        <v>0</v>
      </c>
      <c r="BH158" s="141">
        <f>IF(N158="sníž. přenesená",J158,0)</f>
        <v>0</v>
      </c>
      <c r="BI158" s="141">
        <f>IF(N158="nulová",J158,0)</f>
        <v>0</v>
      </c>
      <c r="BJ158" s="16" t="s">
        <v>82</v>
      </c>
      <c r="BK158" s="141">
        <f>ROUND(I158*H158,2)</f>
        <v>0</v>
      </c>
      <c r="BL158" s="16" t="s">
        <v>139</v>
      </c>
      <c r="BM158" s="140" t="s">
        <v>658</v>
      </c>
    </row>
    <row r="159" spans="2:65" s="12" customFormat="1">
      <c r="B159" s="142"/>
      <c r="D159" s="143" t="s">
        <v>141</v>
      </c>
      <c r="E159" s="144" t="s">
        <v>1</v>
      </c>
      <c r="F159" s="145" t="s">
        <v>659</v>
      </c>
      <c r="H159" s="146">
        <v>317.59199999999998</v>
      </c>
      <c r="L159" s="142"/>
      <c r="M159" s="147"/>
      <c r="T159" s="148"/>
      <c r="AT159" s="144" t="s">
        <v>141</v>
      </c>
      <c r="AU159" s="144" t="s">
        <v>84</v>
      </c>
      <c r="AV159" s="12" t="s">
        <v>84</v>
      </c>
      <c r="AW159" s="12" t="s">
        <v>30</v>
      </c>
      <c r="AX159" s="12" t="s">
        <v>82</v>
      </c>
      <c r="AY159" s="144" t="s">
        <v>133</v>
      </c>
    </row>
    <row r="160" spans="2:65" s="1" customFormat="1" ht="16.5" customHeight="1">
      <c r="B160" s="128"/>
      <c r="C160" s="129" t="s">
        <v>178</v>
      </c>
      <c r="D160" s="129" t="s">
        <v>135</v>
      </c>
      <c r="E160" s="130" t="s">
        <v>216</v>
      </c>
      <c r="F160" s="131" t="s">
        <v>217</v>
      </c>
      <c r="G160" s="132" t="s">
        <v>196</v>
      </c>
      <c r="H160" s="133">
        <v>198.28</v>
      </c>
      <c r="I160" s="134"/>
      <c r="J160" s="134">
        <f>ROUND(I160*H160,2)</f>
        <v>0</v>
      </c>
      <c r="K160" s="135"/>
      <c r="L160" s="28"/>
      <c r="M160" s="136" t="s">
        <v>1</v>
      </c>
      <c r="N160" s="137" t="s">
        <v>39</v>
      </c>
      <c r="O160" s="138">
        <v>8.9999999999999993E-3</v>
      </c>
      <c r="P160" s="138">
        <f>O160*H160</f>
        <v>1.7845199999999999</v>
      </c>
      <c r="Q160" s="138">
        <v>0</v>
      </c>
      <c r="R160" s="138">
        <f>Q160*H160</f>
        <v>0</v>
      </c>
      <c r="S160" s="138">
        <v>0</v>
      </c>
      <c r="T160" s="139">
        <f>S160*H160</f>
        <v>0</v>
      </c>
      <c r="AR160" s="140" t="s">
        <v>139</v>
      </c>
      <c r="AT160" s="140" t="s">
        <v>135</v>
      </c>
      <c r="AU160" s="140" t="s">
        <v>84</v>
      </c>
      <c r="AY160" s="16" t="s">
        <v>133</v>
      </c>
      <c r="BE160" s="141">
        <f>IF(N160="základní",J160,0)</f>
        <v>0</v>
      </c>
      <c r="BF160" s="141">
        <f>IF(N160="snížená",J160,0)</f>
        <v>0</v>
      </c>
      <c r="BG160" s="141">
        <f>IF(N160="zákl. přenesená",J160,0)</f>
        <v>0</v>
      </c>
      <c r="BH160" s="141">
        <f>IF(N160="sníž. přenesená",J160,0)</f>
        <v>0</v>
      </c>
      <c r="BI160" s="141">
        <f>IF(N160="nulová",J160,0)</f>
        <v>0</v>
      </c>
      <c r="BJ160" s="16" t="s">
        <v>82</v>
      </c>
      <c r="BK160" s="141">
        <f>ROUND(I160*H160,2)</f>
        <v>0</v>
      </c>
      <c r="BL160" s="16" t="s">
        <v>139</v>
      </c>
      <c r="BM160" s="140" t="s">
        <v>660</v>
      </c>
    </row>
    <row r="161" spans="2:65" s="12" customFormat="1">
      <c r="B161" s="142"/>
      <c r="D161" s="143" t="s">
        <v>141</v>
      </c>
      <c r="E161" s="144" t="s">
        <v>1</v>
      </c>
      <c r="F161" s="145" t="s">
        <v>661</v>
      </c>
      <c r="H161" s="146">
        <v>198.28</v>
      </c>
      <c r="L161" s="142"/>
      <c r="M161" s="147"/>
      <c r="T161" s="148"/>
      <c r="AT161" s="144" t="s">
        <v>141</v>
      </c>
      <c r="AU161" s="144" t="s">
        <v>84</v>
      </c>
      <c r="AV161" s="12" t="s">
        <v>84</v>
      </c>
      <c r="AW161" s="12" t="s">
        <v>30</v>
      </c>
      <c r="AX161" s="12" t="s">
        <v>82</v>
      </c>
      <c r="AY161" s="144" t="s">
        <v>133</v>
      </c>
    </row>
    <row r="162" spans="2:65" s="1" customFormat="1" ht="24.15" customHeight="1">
      <c r="B162" s="128"/>
      <c r="C162" s="129" t="s">
        <v>184</v>
      </c>
      <c r="D162" s="129" t="s">
        <v>135</v>
      </c>
      <c r="E162" s="130" t="s">
        <v>393</v>
      </c>
      <c r="F162" s="131" t="s">
        <v>394</v>
      </c>
      <c r="G162" s="132" t="s">
        <v>196</v>
      </c>
      <c r="H162" s="133">
        <v>21.84</v>
      </c>
      <c r="I162" s="134"/>
      <c r="J162" s="134">
        <f>ROUND(I162*H162,2)</f>
        <v>0</v>
      </c>
      <c r="K162" s="135"/>
      <c r="L162" s="28"/>
      <c r="M162" s="136" t="s">
        <v>1</v>
      </c>
      <c r="N162" s="137" t="s">
        <v>39</v>
      </c>
      <c r="O162" s="138">
        <v>0.32800000000000001</v>
      </c>
      <c r="P162" s="138">
        <f>O162*H162</f>
        <v>7.1635200000000001</v>
      </c>
      <c r="Q162" s="138">
        <v>0</v>
      </c>
      <c r="R162" s="138">
        <f>Q162*H162</f>
        <v>0</v>
      </c>
      <c r="S162" s="138">
        <v>0</v>
      </c>
      <c r="T162" s="139">
        <f>S162*H162</f>
        <v>0</v>
      </c>
      <c r="AR162" s="140" t="s">
        <v>139</v>
      </c>
      <c r="AT162" s="140" t="s">
        <v>135</v>
      </c>
      <c r="AU162" s="140" t="s">
        <v>84</v>
      </c>
      <c r="AY162" s="16" t="s">
        <v>133</v>
      </c>
      <c r="BE162" s="141">
        <f>IF(N162="základní",J162,0)</f>
        <v>0</v>
      </c>
      <c r="BF162" s="141">
        <f>IF(N162="snížená",J162,0)</f>
        <v>0</v>
      </c>
      <c r="BG162" s="141">
        <f>IF(N162="zákl. přenesená",J162,0)</f>
        <v>0</v>
      </c>
      <c r="BH162" s="141">
        <f>IF(N162="sníž. přenesená",J162,0)</f>
        <v>0</v>
      </c>
      <c r="BI162" s="141">
        <f>IF(N162="nulová",J162,0)</f>
        <v>0</v>
      </c>
      <c r="BJ162" s="16" t="s">
        <v>82</v>
      </c>
      <c r="BK162" s="141">
        <f>ROUND(I162*H162,2)</f>
        <v>0</v>
      </c>
      <c r="BL162" s="16" t="s">
        <v>139</v>
      </c>
      <c r="BM162" s="140" t="s">
        <v>662</v>
      </c>
    </row>
    <row r="163" spans="2:65" s="12" customFormat="1">
      <c r="B163" s="142"/>
      <c r="D163" s="143" t="s">
        <v>141</v>
      </c>
      <c r="E163" s="144" t="s">
        <v>1</v>
      </c>
      <c r="F163" s="145" t="s">
        <v>663</v>
      </c>
      <c r="H163" s="146">
        <v>21.84</v>
      </c>
      <c r="L163" s="142"/>
      <c r="M163" s="147"/>
      <c r="T163" s="148"/>
      <c r="AT163" s="144" t="s">
        <v>141</v>
      </c>
      <c r="AU163" s="144" t="s">
        <v>84</v>
      </c>
      <c r="AV163" s="12" t="s">
        <v>84</v>
      </c>
      <c r="AW163" s="12" t="s">
        <v>30</v>
      </c>
      <c r="AX163" s="12" t="s">
        <v>82</v>
      </c>
      <c r="AY163" s="144" t="s">
        <v>133</v>
      </c>
    </row>
    <row r="164" spans="2:65" s="1" customFormat="1" ht="37.75" customHeight="1">
      <c r="B164" s="128"/>
      <c r="C164" s="129" t="s">
        <v>189</v>
      </c>
      <c r="D164" s="129" t="s">
        <v>135</v>
      </c>
      <c r="E164" s="130" t="s">
        <v>397</v>
      </c>
      <c r="F164" s="131" t="s">
        <v>398</v>
      </c>
      <c r="G164" s="132" t="s">
        <v>138</v>
      </c>
      <c r="H164" s="133">
        <v>1583.1130000000001</v>
      </c>
      <c r="I164" s="134"/>
      <c r="J164" s="134">
        <f>ROUND(I164*H164,2)</f>
        <v>0</v>
      </c>
      <c r="K164" s="135"/>
      <c r="L164" s="28"/>
      <c r="M164" s="136" t="s">
        <v>1</v>
      </c>
      <c r="N164" s="137" t="s">
        <v>39</v>
      </c>
      <c r="O164" s="138">
        <v>2.5000000000000001E-2</v>
      </c>
      <c r="P164" s="138">
        <f>O164*H164</f>
        <v>39.577825000000004</v>
      </c>
      <c r="Q164" s="138">
        <v>0</v>
      </c>
      <c r="R164" s="138">
        <f>Q164*H164</f>
        <v>0</v>
      </c>
      <c r="S164" s="138">
        <v>0</v>
      </c>
      <c r="T164" s="139">
        <f>S164*H164</f>
        <v>0</v>
      </c>
      <c r="AR164" s="140" t="s">
        <v>139</v>
      </c>
      <c r="AT164" s="140" t="s">
        <v>135</v>
      </c>
      <c r="AU164" s="140" t="s">
        <v>84</v>
      </c>
      <c r="AY164" s="16" t="s">
        <v>133</v>
      </c>
      <c r="BE164" s="141">
        <f>IF(N164="základní",J164,0)</f>
        <v>0</v>
      </c>
      <c r="BF164" s="141">
        <f>IF(N164="snížená",J164,0)</f>
        <v>0</v>
      </c>
      <c r="BG164" s="141">
        <f>IF(N164="zákl. přenesená",J164,0)</f>
        <v>0</v>
      </c>
      <c r="BH164" s="141">
        <f>IF(N164="sníž. přenesená",J164,0)</f>
        <v>0</v>
      </c>
      <c r="BI164" s="141">
        <f>IF(N164="nulová",J164,0)</f>
        <v>0</v>
      </c>
      <c r="BJ164" s="16" t="s">
        <v>82</v>
      </c>
      <c r="BK164" s="141">
        <f>ROUND(I164*H164,2)</f>
        <v>0</v>
      </c>
      <c r="BL164" s="16" t="s">
        <v>139</v>
      </c>
      <c r="BM164" s="140" t="s">
        <v>664</v>
      </c>
    </row>
    <row r="165" spans="2:65" s="12" customFormat="1">
      <c r="B165" s="142"/>
      <c r="D165" s="143" t="s">
        <v>141</v>
      </c>
      <c r="E165" s="144" t="s">
        <v>1</v>
      </c>
      <c r="F165" s="145" t="s">
        <v>665</v>
      </c>
      <c r="H165" s="146">
        <v>1449</v>
      </c>
      <c r="L165" s="142"/>
      <c r="M165" s="147"/>
      <c r="T165" s="148"/>
      <c r="AT165" s="144" t="s">
        <v>141</v>
      </c>
      <c r="AU165" s="144" t="s">
        <v>84</v>
      </c>
      <c r="AV165" s="12" t="s">
        <v>84</v>
      </c>
      <c r="AW165" s="12" t="s">
        <v>30</v>
      </c>
      <c r="AX165" s="12" t="s">
        <v>74</v>
      </c>
      <c r="AY165" s="144" t="s">
        <v>133</v>
      </c>
    </row>
    <row r="166" spans="2:65" s="12" customFormat="1">
      <c r="B166" s="142"/>
      <c r="D166" s="143" t="s">
        <v>141</v>
      </c>
      <c r="E166" s="144" t="s">
        <v>1</v>
      </c>
      <c r="F166" s="145" t="s">
        <v>666</v>
      </c>
      <c r="H166" s="146">
        <v>116</v>
      </c>
      <c r="L166" s="142"/>
      <c r="M166" s="147"/>
      <c r="T166" s="148"/>
      <c r="AT166" s="144" t="s">
        <v>141</v>
      </c>
      <c r="AU166" s="144" t="s">
        <v>84</v>
      </c>
      <c r="AV166" s="12" t="s">
        <v>84</v>
      </c>
      <c r="AW166" s="12" t="s">
        <v>30</v>
      </c>
      <c r="AX166" s="12" t="s">
        <v>74</v>
      </c>
      <c r="AY166" s="144" t="s">
        <v>133</v>
      </c>
    </row>
    <row r="167" spans="2:65" s="12" customFormat="1">
      <c r="B167" s="142"/>
      <c r="D167" s="143" t="s">
        <v>141</v>
      </c>
      <c r="E167" s="144" t="s">
        <v>1</v>
      </c>
      <c r="F167" s="145" t="s">
        <v>667</v>
      </c>
      <c r="H167" s="146">
        <v>18.113</v>
      </c>
      <c r="L167" s="142"/>
      <c r="M167" s="147"/>
      <c r="T167" s="148"/>
      <c r="AT167" s="144" t="s">
        <v>141</v>
      </c>
      <c r="AU167" s="144" t="s">
        <v>84</v>
      </c>
      <c r="AV167" s="12" t="s">
        <v>84</v>
      </c>
      <c r="AW167" s="12" t="s">
        <v>30</v>
      </c>
      <c r="AX167" s="12" t="s">
        <v>74</v>
      </c>
      <c r="AY167" s="144" t="s">
        <v>133</v>
      </c>
    </row>
    <row r="168" spans="2:65" s="13" customFormat="1">
      <c r="B168" s="149"/>
      <c r="D168" s="143" t="s">
        <v>141</v>
      </c>
      <c r="E168" s="150" t="s">
        <v>1</v>
      </c>
      <c r="F168" s="151" t="s">
        <v>149</v>
      </c>
      <c r="H168" s="152">
        <v>1583.1130000000001</v>
      </c>
      <c r="L168" s="149"/>
      <c r="M168" s="153"/>
      <c r="T168" s="154"/>
      <c r="AT168" s="150" t="s">
        <v>141</v>
      </c>
      <c r="AU168" s="150" t="s">
        <v>84</v>
      </c>
      <c r="AV168" s="13" t="s">
        <v>139</v>
      </c>
      <c r="AW168" s="13" t="s">
        <v>30</v>
      </c>
      <c r="AX168" s="13" t="s">
        <v>82</v>
      </c>
      <c r="AY168" s="150" t="s">
        <v>133</v>
      </c>
    </row>
    <row r="169" spans="2:65" s="11" customFormat="1" ht="22.75" customHeight="1">
      <c r="B169" s="117"/>
      <c r="D169" s="118" t="s">
        <v>73</v>
      </c>
      <c r="E169" s="126" t="s">
        <v>84</v>
      </c>
      <c r="F169" s="126" t="s">
        <v>401</v>
      </c>
      <c r="J169" s="127">
        <f>BK169</f>
        <v>0</v>
      </c>
      <c r="L169" s="117"/>
      <c r="M169" s="121"/>
      <c r="P169" s="122">
        <f>SUM(P170:P205)</f>
        <v>630.26446199999998</v>
      </c>
      <c r="R169" s="122">
        <f>SUM(R170:R205)</f>
        <v>429.22553320999998</v>
      </c>
      <c r="T169" s="123">
        <f>SUM(T170:T205)</f>
        <v>0</v>
      </c>
      <c r="AR169" s="118" t="s">
        <v>82</v>
      </c>
      <c r="AT169" s="124" t="s">
        <v>73</v>
      </c>
      <c r="AU169" s="124" t="s">
        <v>82</v>
      </c>
      <c r="AY169" s="118" t="s">
        <v>133</v>
      </c>
      <c r="BK169" s="125">
        <f>SUM(BK170:BK205)</f>
        <v>0</v>
      </c>
    </row>
    <row r="170" spans="2:65" s="1" customFormat="1" ht="33" customHeight="1">
      <c r="B170" s="128"/>
      <c r="C170" s="129" t="s">
        <v>8</v>
      </c>
      <c r="D170" s="129" t="s">
        <v>135</v>
      </c>
      <c r="E170" s="130" t="s">
        <v>406</v>
      </c>
      <c r="F170" s="131" t="s">
        <v>407</v>
      </c>
      <c r="G170" s="132" t="s">
        <v>196</v>
      </c>
      <c r="H170" s="133">
        <v>61.34</v>
      </c>
      <c r="I170" s="134"/>
      <c r="J170" s="134">
        <f>ROUND(I170*H170,2)</f>
        <v>0</v>
      </c>
      <c r="K170" s="135"/>
      <c r="L170" s="28"/>
      <c r="M170" s="136" t="s">
        <v>1</v>
      </c>
      <c r="N170" s="137" t="s">
        <v>39</v>
      </c>
      <c r="O170" s="138">
        <v>0.92</v>
      </c>
      <c r="P170" s="138">
        <f>O170*H170</f>
        <v>56.432800000000007</v>
      </c>
      <c r="Q170" s="138">
        <v>1.665</v>
      </c>
      <c r="R170" s="138">
        <f>Q170*H170</f>
        <v>102.1311</v>
      </c>
      <c r="S170" s="138">
        <v>0</v>
      </c>
      <c r="T170" s="139">
        <f>S170*H170</f>
        <v>0</v>
      </c>
      <c r="AR170" s="140" t="s">
        <v>139</v>
      </c>
      <c r="AT170" s="140" t="s">
        <v>135</v>
      </c>
      <c r="AU170" s="140" t="s">
        <v>84</v>
      </c>
      <c r="AY170" s="16" t="s">
        <v>133</v>
      </c>
      <c r="BE170" s="141">
        <f>IF(N170="základní",J170,0)</f>
        <v>0</v>
      </c>
      <c r="BF170" s="141">
        <f>IF(N170="snížená",J170,0)</f>
        <v>0</v>
      </c>
      <c r="BG170" s="141">
        <f>IF(N170="zákl. přenesená",J170,0)</f>
        <v>0</v>
      </c>
      <c r="BH170" s="141">
        <f>IF(N170="sníž. přenesená",J170,0)</f>
        <v>0</v>
      </c>
      <c r="BI170" s="141">
        <f>IF(N170="nulová",J170,0)</f>
        <v>0</v>
      </c>
      <c r="BJ170" s="16" t="s">
        <v>82</v>
      </c>
      <c r="BK170" s="141">
        <f>ROUND(I170*H170,2)</f>
        <v>0</v>
      </c>
      <c r="BL170" s="16" t="s">
        <v>139</v>
      </c>
      <c r="BM170" s="140" t="s">
        <v>668</v>
      </c>
    </row>
    <row r="171" spans="2:65" s="14" customFormat="1">
      <c r="B171" s="159"/>
      <c r="D171" s="143" t="s">
        <v>141</v>
      </c>
      <c r="E171" s="160" t="s">
        <v>1</v>
      </c>
      <c r="F171" s="161" t="s">
        <v>409</v>
      </c>
      <c r="H171" s="160" t="s">
        <v>1</v>
      </c>
      <c r="L171" s="159"/>
      <c r="M171" s="162"/>
      <c r="T171" s="163"/>
      <c r="AT171" s="160" t="s">
        <v>141</v>
      </c>
      <c r="AU171" s="160" t="s">
        <v>84</v>
      </c>
      <c r="AV171" s="14" t="s">
        <v>82</v>
      </c>
      <c r="AW171" s="14" t="s">
        <v>30</v>
      </c>
      <c r="AX171" s="14" t="s">
        <v>74</v>
      </c>
      <c r="AY171" s="160" t="s">
        <v>133</v>
      </c>
    </row>
    <row r="172" spans="2:65" s="12" customFormat="1">
      <c r="B172" s="142"/>
      <c r="D172" s="143" t="s">
        <v>141</v>
      </c>
      <c r="E172" s="144" t="s">
        <v>1</v>
      </c>
      <c r="F172" s="145" t="s">
        <v>669</v>
      </c>
      <c r="H172" s="146">
        <v>61.34</v>
      </c>
      <c r="L172" s="142"/>
      <c r="M172" s="147"/>
      <c r="T172" s="148"/>
      <c r="AT172" s="144" t="s">
        <v>141</v>
      </c>
      <c r="AU172" s="144" t="s">
        <v>84</v>
      </c>
      <c r="AV172" s="12" t="s">
        <v>84</v>
      </c>
      <c r="AW172" s="12" t="s">
        <v>30</v>
      </c>
      <c r="AX172" s="12" t="s">
        <v>74</v>
      </c>
      <c r="AY172" s="144" t="s">
        <v>133</v>
      </c>
    </row>
    <row r="173" spans="2:65" s="13" customFormat="1">
      <c r="B173" s="149"/>
      <c r="D173" s="143" t="s">
        <v>141</v>
      </c>
      <c r="E173" s="150" t="s">
        <v>1</v>
      </c>
      <c r="F173" s="151" t="s">
        <v>149</v>
      </c>
      <c r="H173" s="152">
        <v>61.34</v>
      </c>
      <c r="L173" s="149"/>
      <c r="M173" s="153"/>
      <c r="T173" s="154"/>
      <c r="AT173" s="150" t="s">
        <v>141</v>
      </c>
      <c r="AU173" s="150" t="s">
        <v>84</v>
      </c>
      <c r="AV173" s="13" t="s">
        <v>139</v>
      </c>
      <c r="AW173" s="13" t="s">
        <v>30</v>
      </c>
      <c r="AX173" s="13" t="s">
        <v>82</v>
      </c>
      <c r="AY173" s="150" t="s">
        <v>133</v>
      </c>
    </row>
    <row r="174" spans="2:65" s="1" customFormat="1" ht="24.15" customHeight="1">
      <c r="B174" s="128"/>
      <c r="C174" s="129" t="s">
        <v>199</v>
      </c>
      <c r="D174" s="129" t="s">
        <v>135</v>
      </c>
      <c r="E174" s="130" t="s">
        <v>415</v>
      </c>
      <c r="F174" s="131" t="s">
        <v>416</v>
      </c>
      <c r="G174" s="132" t="s">
        <v>138</v>
      </c>
      <c r="H174" s="133">
        <v>690.07500000000005</v>
      </c>
      <c r="I174" s="134"/>
      <c r="J174" s="134">
        <f>ROUND(I174*H174,2)</f>
        <v>0</v>
      </c>
      <c r="K174" s="135"/>
      <c r="L174" s="28"/>
      <c r="M174" s="136" t="s">
        <v>1</v>
      </c>
      <c r="N174" s="137" t="s">
        <v>39</v>
      </c>
      <c r="O174" s="138">
        <v>0.111</v>
      </c>
      <c r="P174" s="138">
        <f>O174*H174</f>
        <v>76.598325000000003</v>
      </c>
      <c r="Q174" s="138">
        <v>2.7E-4</v>
      </c>
      <c r="R174" s="138">
        <f>Q174*H174</f>
        <v>0.18632025000000002</v>
      </c>
      <c r="S174" s="138">
        <v>0</v>
      </c>
      <c r="T174" s="139">
        <f>S174*H174</f>
        <v>0</v>
      </c>
      <c r="AR174" s="140" t="s">
        <v>139</v>
      </c>
      <c r="AT174" s="140" t="s">
        <v>135</v>
      </c>
      <c r="AU174" s="140" t="s">
        <v>84</v>
      </c>
      <c r="AY174" s="16" t="s">
        <v>133</v>
      </c>
      <c r="BE174" s="141">
        <f>IF(N174="základní",J174,0)</f>
        <v>0</v>
      </c>
      <c r="BF174" s="141">
        <f>IF(N174="snížená",J174,0)</f>
        <v>0</v>
      </c>
      <c r="BG174" s="141">
        <f>IF(N174="zákl. přenesená",J174,0)</f>
        <v>0</v>
      </c>
      <c r="BH174" s="141">
        <f>IF(N174="sníž. přenesená",J174,0)</f>
        <v>0</v>
      </c>
      <c r="BI174" s="141">
        <f>IF(N174="nulová",J174,0)</f>
        <v>0</v>
      </c>
      <c r="BJ174" s="16" t="s">
        <v>82</v>
      </c>
      <c r="BK174" s="141">
        <f>ROUND(I174*H174,2)</f>
        <v>0</v>
      </c>
      <c r="BL174" s="16" t="s">
        <v>139</v>
      </c>
      <c r="BM174" s="140" t="s">
        <v>670</v>
      </c>
    </row>
    <row r="175" spans="2:65" s="12" customFormat="1">
      <c r="B175" s="142"/>
      <c r="D175" s="143" t="s">
        <v>141</v>
      </c>
      <c r="E175" s="144" t="s">
        <v>1</v>
      </c>
      <c r="F175" s="145" t="s">
        <v>671</v>
      </c>
      <c r="H175" s="146">
        <v>690.07500000000005</v>
      </c>
      <c r="L175" s="142"/>
      <c r="M175" s="147"/>
      <c r="T175" s="148"/>
      <c r="AT175" s="144" t="s">
        <v>141</v>
      </c>
      <c r="AU175" s="144" t="s">
        <v>84</v>
      </c>
      <c r="AV175" s="12" t="s">
        <v>84</v>
      </c>
      <c r="AW175" s="12" t="s">
        <v>30</v>
      </c>
      <c r="AX175" s="12" t="s">
        <v>74</v>
      </c>
      <c r="AY175" s="144" t="s">
        <v>133</v>
      </c>
    </row>
    <row r="176" spans="2:65" s="13" customFormat="1">
      <c r="B176" s="149"/>
      <c r="D176" s="143" t="s">
        <v>141</v>
      </c>
      <c r="E176" s="150" t="s">
        <v>1</v>
      </c>
      <c r="F176" s="151" t="s">
        <v>149</v>
      </c>
      <c r="H176" s="152">
        <v>690.07500000000005</v>
      </c>
      <c r="L176" s="149"/>
      <c r="M176" s="153"/>
      <c r="T176" s="154"/>
      <c r="AT176" s="150" t="s">
        <v>141</v>
      </c>
      <c r="AU176" s="150" t="s">
        <v>84</v>
      </c>
      <c r="AV176" s="13" t="s">
        <v>139</v>
      </c>
      <c r="AW176" s="13" t="s">
        <v>30</v>
      </c>
      <c r="AX176" s="13" t="s">
        <v>82</v>
      </c>
      <c r="AY176" s="150" t="s">
        <v>133</v>
      </c>
    </row>
    <row r="177" spans="2:65" s="1" customFormat="1" ht="24.15" customHeight="1">
      <c r="B177" s="128"/>
      <c r="C177" s="164" t="s">
        <v>204</v>
      </c>
      <c r="D177" s="164" t="s">
        <v>385</v>
      </c>
      <c r="E177" s="165" t="s">
        <v>420</v>
      </c>
      <c r="F177" s="166" t="s">
        <v>421</v>
      </c>
      <c r="G177" s="167" t="s">
        <v>138</v>
      </c>
      <c r="H177" s="168">
        <v>793.58600000000001</v>
      </c>
      <c r="I177" s="169"/>
      <c r="J177" s="169">
        <f>ROUND(I177*H177,2)</f>
        <v>0</v>
      </c>
      <c r="K177" s="170"/>
      <c r="L177" s="171"/>
      <c r="M177" s="172" t="s">
        <v>1</v>
      </c>
      <c r="N177" s="173" t="s">
        <v>39</v>
      </c>
      <c r="O177" s="138">
        <v>0</v>
      </c>
      <c r="P177" s="138">
        <f>O177*H177</f>
        <v>0</v>
      </c>
      <c r="Q177" s="138">
        <v>2.0000000000000001E-4</v>
      </c>
      <c r="R177" s="138">
        <f>Q177*H177</f>
        <v>0.1587172</v>
      </c>
      <c r="S177" s="138">
        <v>0</v>
      </c>
      <c r="T177" s="139">
        <f>S177*H177</f>
        <v>0</v>
      </c>
      <c r="AR177" s="140" t="s">
        <v>173</v>
      </c>
      <c r="AT177" s="140" t="s">
        <v>385</v>
      </c>
      <c r="AU177" s="140" t="s">
        <v>84</v>
      </c>
      <c r="AY177" s="16" t="s">
        <v>133</v>
      </c>
      <c r="BE177" s="141">
        <f>IF(N177="základní",J177,0)</f>
        <v>0</v>
      </c>
      <c r="BF177" s="141">
        <f>IF(N177="snížená",J177,0)</f>
        <v>0</v>
      </c>
      <c r="BG177" s="141">
        <f>IF(N177="zákl. přenesená",J177,0)</f>
        <v>0</v>
      </c>
      <c r="BH177" s="141">
        <f>IF(N177="sníž. přenesená",J177,0)</f>
        <v>0</v>
      </c>
      <c r="BI177" s="141">
        <f>IF(N177="nulová",J177,0)</f>
        <v>0</v>
      </c>
      <c r="BJ177" s="16" t="s">
        <v>82</v>
      </c>
      <c r="BK177" s="141">
        <f>ROUND(I177*H177,2)</f>
        <v>0</v>
      </c>
      <c r="BL177" s="16" t="s">
        <v>139</v>
      </c>
      <c r="BM177" s="140" t="s">
        <v>672</v>
      </c>
    </row>
    <row r="178" spans="2:65" s="12" customFormat="1">
      <c r="B178" s="142"/>
      <c r="D178" s="143" t="s">
        <v>141</v>
      </c>
      <c r="E178" s="144" t="s">
        <v>1</v>
      </c>
      <c r="F178" s="145" t="s">
        <v>671</v>
      </c>
      <c r="H178" s="146">
        <v>690.07500000000005</v>
      </c>
      <c r="L178" s="142"/>
      <c r="M178" s="147"/>
      <c r="T178" s="148"/>
      <c r="AT178" s="144" t="s">
        <v>141</v>
      </c>
      <c r="AU178" s="144" t="s">
        <v>84</v>
      </c>
      <c r="AV178" s="12" t="s">
        <v>84</v>
      </c>
      <c r="AW178" s="12" t="s">
        <v>30</v>
      </c>
      <c r="AX178" s="12" t="s">
        <v>74</v>
      </c>
      <c r="AY178" s="144" t="s">
        <v>133</v>
      </c>
    </row>
    <row r="179" spans="2:65" s="13" customFormat="1">
      <c r="B179" s="149"/>
      <c r="D179" s="143" t="s">
        <v>141</v>
      </c>
      <c r="E179" s="150" t="s">
        <v>1</v>
      </c>
      <c r="F179" s="151" t="s">
        <v>149</v>
      </c>
      <c r="H179" s="152">
        <v>690.07500000000005</v>
      </c>
      <c r="L179" s="149"/>
      <c r="M179" s="153"/>
      <c r="T179" s="154"/>
      <c r="AT179" s="150" t="s">
        <v>141</v>
      </c>
      <c r="AU179" s="150" t="s">
        <v>84</v>
      </c>
      <c r="AV179" s="13" t="s">
        <v>139</v>
      </c>
      <c r="AW179" s="13" t="s">
        <v>30</v>
      </c>
      <c r="AX179" s="13" t="s">
        <v>82</v>
      </c>
      <c r="AY179" s="150" t="s">
        <v>133</v>
      </c>
    </row>
    <row r="180" spans="2:65" s="12" customFormat="1">
      <c r="B180" s="142"/>
      <c r="D180" s="143" t="s">
        <v>141</v>
      </c>
      <c r="F180" s="145" t="s">
        <v>673</v>
      </c>
      <c r="H180" s="146">
        <v>793.58600000000001</v>
      </c>
      <c r="L180" s="142"/>
      <c r="M180" s="147"/>
      <c r="T180" s="148"/>
      <c r="AT180" s="144" t="s">
        <v>141</v>
      </c>
      <c r="AU180" s="144" t="s">
        <v>84</v>
      </c>
      <c r="AV180" s="12" t="s">
        <v>84</v>
      </c>
      <c r="AW180" s="12" t="s">
        <v>3</v>
      </c>
      <c r="AX180" s="12" t="s">
        <v>82</v>
      </c>
      <c r="AY180" s="144" t="s">
        <v>133</v>
      </c>
    </row>
    <row r="181" spans="2:65" s="1" customFormat="1" ht="24.15" customHeight="1">
      <c r="B181" s="128"/>
      <c r="C181" s="129" t="s">
        <v>209</v>
      </c>
      <c r="D181" s="129" t="s">
        <v>135</v>
      </c>
      <c r="E181" s="130" t="s">
        <v>424</v>
      </c>
      <c r="F181" s="131" t="s">
        <v>425</v>
      </c>
      <c r="G181" s="132" t="s">
        <v>181</v>
      </c>
      <c r="H181" s="133">
        <v>306.7</v>
      </c>
      <c r="I181" s="134"/>
      <c r="J181" s="134">
        <f>ROUND(I181*H181,2)</f>
        <v>0</v>
      </c>
      <c r="K181" s="135"/>
      <c r="L181" s="28"/>
      <c r="M181" s="136" t="s">
        <v>1</v>
      </c>
      <c r="N181" s="137" t="s">
        <v>39</v>
      </c>
      <c r="O181" s="138">
        <v>0.42799999999999999</v>
      </c>
      <c r="P181" s="138">
        <f>O181*H181</f>
        <v>131.26759999999999</v>
      </c>
      <c r="Q181" s="138">
        <v>0.28714000000000001</v>
      </c>
      <c r="R181" s="138">
        <f>Q181*H181</f>
        <v>88.065837999999999</v>
      </c>
      <c r="S181" s="138">
        <v>0</v>
      </c>
      <c r="T181" s="139">
        <f>S181*H181</f>
        <v>0</v>
      </c>
      <c r="AR181" s="140" t="s">
        <v>139</v>
      </c>
      <c r="AT181" s="140" t="s">
        <v>135</v>
      </c>
      <c r="AU181" s="140" t="s">
        <v>84</v>
      </c>
      <c r="AY181" s="16" t="s">
        <v>133</v>
      </c>
      <c r="BE181" s="141">
        <f>IF(N181="základní",J181,0)</f>
        <v>0</v>
      </c>
      <c r="BF181" s="141">
        <f>IF(N181="snížená",J181,0)</f>
        <v>0</v>
      </c>
      <c r="BG181" s="141">
        <f>IF(N181="zákl. přenesená",J181,0)</f>
        <v>0</v>
      </c>
      <c r="BH181" s="141">
        <f>IF(N181="sníž. přenesená",J181,0)</f>
        <v>0</v>
      </c>
      <c r="BI181" s="141">
        <f>IF(N181="nulová",J181,0)</f>
        <v>0</v>
      </c>
      <c r="BJ181" s="16" t="s">
        <v>82</v>
      </c>
      <c r="BK181" s="141">
        <f>ROUND(I181*H181,2)</f>
        <v>0</v>
      </c>
      <c r="BL181" s="16" t="s">
        <v>139</v>
      </c>
      <c r="BM181" s="140" t="s">
        <v>674</v>
      </c>
    </row>
    <row r="182" spans="2:65" s="12" customFormat="1">
      <c r="B182" s="142"/>
      <c r="D182" s="143" t="s">
        <v>141</v>
      </c>
      <c r="E182" s="144" t="s">
        <v>1</v>
      </c>
      <c r="F182" s="145" t="s">
        <v>675</v>
      </c>
      <c r="H182" s="146">
        <v>306.7</v>
      </c>
      <c r="L182" s="142"/>
      <c r="M182" s="147"/>
      <c r="T182" s="148"/>
      <c r="AT182" s="144" t="s">
        <v>141</v>
      </c>
      <c r="AU182" s="144" t="s">
        <v>84</v>
      </c>
      <c r="AV182" s="12" t="s">
        <v>84</v>
      </c>
      <c r="AW182" s="12" t="s">
        <v>30</v>
      </c>
      <c r="AX182" s="12" t="s">
        <v>82</v>
      </c>
      <c r="AY182" s="144" t="s">
        <v>133</v>
      </c>
    </row>
    <row r="183" spans="2:65" s="1" customFormat="1" ht="16.5" customHeight="1">
      <c r="B183" s="128"/>
      <c r="C183" s="129" t="s">
        <v>215</v>
      </c>
      <c r="D183" s="129" t="s">
        <v>135</v>
      </c>
      <c r="E183" s="130" t="s">
        <v>428</v>
      </c>
      <c r="F183" s="131" t="s">
        <v>429</v>
      </c>
      <c r="G183" s="132" t="s">
        <v>430</v>
      </c>
      <c r="H183" s="133">
        <v>1</v>
      </c>
      <c r="I183" s="134"/>
      <c r="J183" s="134">
        <f>ROUND(I183*H183,2)</f>
        <v>0</v>
      </c>
      <c r="K183" s="135"/>
      <c r="L183" s="28"/>
      <c r="M183" s="136" t="s">
        <v>1</v>
      </c>
      <c r="N183" s="137" t="s">
        <v>39</v>
      </c>
      <c r="O183" s="138">
        <v>0</v>
      </c>
      <c r="P183" s="138">
        <f>O183*H183</f>
        <v>0</v>
      </c>
      <c r="Q183" s="138">
        <v>0</v>
      </c>
      <c r="R183" s="138">
        <f>Q183*H183</f>
        <v>0</v>
      </c>
      <c r="S183" s="138">
        <v>0</v>
      </c>
      <c r="T183" s="139">
        <f>S183*H183</f>
        <v>0</v>
      </c>
      <c r="AR183" s="140" t="s">
        <v>139</v>
      </c>
      <c r="AT183" s="140" t="s">
        <v>135</v>
      </c>
      <c r="AU183" s="140" t="s">
        <v>84</v>
      </c>
      <c r="AY183" s="16" t="s">
        <v>133</v>
      </c>
      <c r="BE183" s="141">
        <f>IF(N183="základní",J183,0)</f>
        <v>0</v>
      </c>
      <c r="BF183" s="141">
        <f>IF(N183="snížená",J183,0)</f>
        <v>0</v>
      </c>
      <c r="BG183" s="141">
        <f>IF(N183="zákl. přenesená",J183,0)</f>
        <v>0</v>
      </c>
      <c r="BH183" s="141">
        <f>IF(N183="sníž. přenesená",J183,0)</f>
        <v>0</v>
      </c>
      <c r="BI183" s="141">
        <f>IF(N183="nulová",J183,0)</f>
        <v>0</v>
      </c>
      <c r="BJ183" s="16" t="s">
        <v>82</v>
      </c>
      <c r="BK183" s="141">
        <f>ROUND(I183*H183,2)</f>
        <v>0</v>
      </c>
      <c r="BL183" s="16" t="s">
        <v>139</v>
      </c>
      <c r="BM183" s="140" t="s">
        <v>676</v>
      </c>
    </row>
    <row r="184" spans="2:65" s="1" customFormat="1" ht="24.15" customHeight="1">
      <c r="B184" s="128"/>
      <c r="C184" s="129" t="s">
        <v>221</v>
      </c>
      <c r="D184" s="129" t="s">
        <v>135</v>
      </c>
      <c r="E184" s="130" t="s">
        <v>432</v>
      </c>
      <c r="F184" s="131" t="s">
        <v>433</v>
      </c>
      <c r="G184" s="132" t="s">
        <v>181</v>
      </c>
      <c r="H184" s="133">
        <v>78</v>
      </c>
      <c r="I184" s="134"/>
      <c r="J184" s="134">
        <f>ROUND(I184*H184,2)</f>
        <v>0</v>
      </c>
      <c r="K184" s="135"/>
      <c r="L184" s="28"/>
      <c r="M184" s="136" t="s">
        <v>1</v>
      </c>
      <c r="N184" s="137" t="s">
        <v>39</v>
      </c>
      <c r="O184" s="138">
        <v>7.4999999999999997E-2</v>
      </c>
      <c r="P184" s="138">
        <f>O184*H184</f>
        <v>5.85</v>
      </c>
      <c r="Q184" s="138">
        <v>0</v>
      </c>
      <c r="R184" s="138">
        <f>Q184*H184</f>
        <v>0</v>
      </c>
      <c r="S184" s="138">
        <v>0</v>
      </c>
      <c r="T184" s="139">
        <f>S184*H184</f>
        <v>0</v>
      </c>
      <c r="AR184" s="140" t="s">
        <v>139</v>
      </c>
      <c r="AT184" s="140" t="s">
        <v>135</v>
      </c>
      <c r="AU184" s="140" t="s">
        <v>84</v>
      </c>
      <c r="AY184" s="16" t="s">
        <v>133</v>
      </c>
      <c r="BE184" s="141">
        <f>IF(N184="základní",J184,0)</f>
        <v>0</v>
      </c>
      <c r="BF184" s="141">
        <f>IF(N184="snížená",J184,0)</f>
        <v>0</v>
      </c>
      <c r="BG184" s="141">
        <f>IF(N184="zákl. přenesená",J184,0)</f>
        <v>0</v>
      </c>
      <c r="BH184" s="141">
        <f>IF(N184="sníž. přenesená",J184,0)</f>
        <v>0</v>
      </c>
      <c r="BI184" s="141">
        <f>IF(N184="nulová",J184,0)</f>
        <v>0</v>
      </c>
      <c r="BJ184" s="16" t="s">
        <v>82</v>
      </c>
      <c r="BK184" s="141">
        <f>ROUND(I184*H184,2)</f>
        <v>0</v>
      </c>
      <c r="BL184" s="16" t="s">
        <v>139</v>
      </c>
      <c r="BM184" s="140" t="s">
        <v>677</v>
      </c>
    </row>
    <row r="185" spans="2:65" s="1" customFormat="1" ht="37.75" customHeight="1">
      <c r="B185" s="128"/>
      <c r="C185" s="164" t="s">
        <v>226</v>
      </c>
      <c r="D185" s="164" t="s">
        <v>385</v>
      </c>
      <c r="E185" s="165" t="s">
        <v>435</v>
      </c>
      <c r="F185" s="166" t="s">
        <v>436</v>
      </c>
      <c r="G185" s="167" t="s">
        <v>181</v>
      </c>
      <c r="H185" s="168">
        <v>81.900000000000006</v>
      </c>
      <c r="I185" s="169"/>
      <c r="J185" s="169">
        <f>ROUND(I185*H185,2)</f>
        <v>0</v>
      </c>
      <c r="K185" s="170"/>
      <c r="L185" s="171"/>
      <c r="M185" s="172" t="s">
        <v>1</v>
      </c>
      <c r="N185" s="173" t="s">
        <v>39</v>
      </c>
      <c r="O185" s="138">
        <v>0</v>
      </c>
      <c r="P185" s="138">
        <f>O185*H185</f>
        <v>0</v>
      </c>
      <c r="Q185" s="138">
        <v>6.8999999999999997E-4</v>
      </c>
      <c r="R185" s="138">
        <f>Q185*H185</f>
        <v>5.6510999999999999E-2</v>
      </c>
      <c r="S185" s="138">
        <v>0</v>
      </c>
      <c r="T185" s="139">
        <f>S185*H185</f>
        <v>0</v>
      </c>
      <c r="AR185" s="140" t="s">
        <v>173</v>
      </c>
      <c r="AT185" s="140" t="s">
        <v>385</v>
      </c>
      <c r="AU185" s="140" t="s">
        <v>84</v>
      </c>
      <c r="AY185" s="16" t="s">
        <v>133</v>
      </c>
      <c r="BE185" s="141">
        <f>IF(N185="základní",J185,0)</f>
        <v>0</v>
      </c>
      <c r="BF185" s="141">
        <f>IF(N185="snížená",J185,0)</f>
        <v>0</v>
      </c>
      <c r="BG185" s="141">
        <f>IF(N185="zákl. přenesená",J185,0)</f>
        <v>0</v>
      </c>
      <c r="BH185" s="141">
        <f>IF(N185="sníž. přenesená",J185,0)</f>
        <v>0</v>
      </c>
      <c r="BI185" s="141">
        <f>IF(N185="nulová",J185,0)</f>
        <v>0</v>
      </c>
      <c r="BJ185" s="16" t="s">
        <v>82</v>
      </c>
      <c r="BK185" s="141">
        <f>ROUND(I185*H185,2)</f>
        <v>0</v>
      </c>
      <c r="BL185" s="16" t="s">
        <v>139</v>
      </c>
      <c r="BM185" s="140" t="s">
        <v>678</v>
      </c>
    </row>
    <row r="186" spans="2:65" s="12" customFormat="1">
      <c r="B186" s="142"/>
      <c r="D186" s="143" t="s">
        <v>141</v>
      </c>
      <c r="F186" s="145" t="s">
        <v>679</v>
      </c>
      <c r="H186" s="146">
        <v>81.900000000000006</v>
      </c>
      <c r="L186" s="142"/>
      <c r="M186" s="147"/>
      <c r="T186" s="148"/>
      <c r="AT186" s="144" t="s">
        <v>141</v>
      </c>
      <c r="AU186" s="144" t="s">
        <v>84</v>
      </c>
      <c r="AV186" s="12" t="s">
        <v>84</v>
      </c>
      <c r="AW186" s="12" t="s">
        <v>3</v>
      </c>
      <c r="AX186" s="12" t="s">
        <v>82</v>
      </c>
      <c r="AY186" s="144" t="s">
        <v>133</v>
      </c>
    </row>
    <row r="187" spans="2:65" s="1" customFormat="1" ht="24.15" customHeight="1">
      <c r="B187" s="128"/>
      <c r="C187" s="129" t="s">
        <v>232</v>
      </c>
      <c r="D187" s="129" t="s">
        <v>135</v>
      </c>
      <c r="E187" s="130" t="s">
        <v>680</v>
      </c>
      <c r="F187" s="131" t="s">
        <v>681</v>
      </c>
      <c r="G187" s="132" t="s">
        <v>196</v>
      </c>
      <c r="H187" s="133">
        <v>2.7170000000000001</v>
      </c>
      <c r="I187" s="134"/>
      <c r="J187" s="134">
        <f>ROUND(I187*H187,2)</f>
        <v>0</v>
      </c>
      <c r="K187" s="135"/>
      <c r="L187" s="28"/>
      <c r="M187" s="136" t="s">
        <v>1</v>
      </c>
      <c r="N187" s="137" t="s">
        <v>39</v>
      </c>
      <c r="O187" s="138">
        <v>0.98499999999999999</v>
      </c>
      <c r="P187" s="138">
        <f>O187*H187</f>
        <v>2.6762450000000002</v>
      </c>
      <c r="Q187" s="138">
        <v>2.16</v>
      </c>
      <c r="R187" s="138">
        <f>Q187*H187</f>
        <v>5.8687200000000006</v>
      </c>
      <c r="S187" s="138">
        <v>0</v>
      </c>
      <c r="T187" s="139">
        <f>S187*H187</f>
        <v>0</v>
      </c>
      <c r="AR187" s="140" t="s">
        <v>139</v>
      </c>
      <c r="AT187" s="140" t="s">
        <v>135</v>
      </c>
      <c r="AU187" s="140" t="s">
        <v>84</v>
      </c>
      <c r="AY187" s="16" t="s">
        <v>133</v>
      </c>
      <c r="BE187" s="141">
        <f>IF(N187="základní",J187,0)</f>
        <v>0</v>
      </c>
      <c r="BF187" s="141">
        <f>IF(N187="snížená",J187,0)</f>
        <v>0</v>
      </c>
      <c r="BG187" s="141">
        <f>IF(N187="zákl. přenesená",J187,0)</f>
        <v>0</v>
      </c>
      <c r="BH187" s="141">
        <f>IF(N187="sníž. přenesená",J187,0)</f>
        <v>0</v>
      </c>
      <c r="BI187" s="141">
        <f>IF(N187="nulová",J187,0)</f>
        <v>0</v>
      </c>
      <c r="BJ187" s="16" t="s">
        <v>82</v>
      </c>
      <c r="BK187" s="141">
        <f>ROUND(I187*H187,2)</f>
        <v>0</v>
      </c>
      <c r="BL187" s="16" t="s">
        <v>139</v>
      </c>
      <c r="BM187" s="140" t="s">
        <v>682</v>
      </c>
    </row>
    <row r="188" spans="2:65" s="12" customFormat="1">
      <c r="B188" s="142"/>
      <c r="D188" s="143" t="s">
        <v>141</v>
      </c>
      <c r="E188" s="144" t="s">
        <v>1</v>
      </c>
      <c r="F188" s="145" t="s">
        <v>683</v>
      </c>
      <c r="H188" s="146">
        <v>2.7170000000000001</v>
      </c>
      <c r="L188" s="142"/>
      <c r="M188" s="147"/>
      <c r="T188" s="148"/>
      <c r="AT188" s="144" t="s">
        <v>141</v>
      </c>
      <c r="AU188" s="144" t="s">
        <v>84</v>
      </c>
      <c r="AV188" s="12" t="s">
        <v>84</v>
      </c>
      <c r="AW188" s="12" t="s">
        <v>30</v>
      </c>
      <c r="AX188" s="12" t="s">
        <v>82</v>
      </c>
      <c r="AY188" s="144" t="s">
        <v>133</v>
      </c>
    </row>
    <row r="189" spans="2:65" s="1" customFormat="1" ht="24.15" customHeight="1">
      <c r="B189" s="128"/>
      <c r="C189" s="129" t="s">
        <v>237</v>
      </c>
      <c r="D189" s="129" t="s">
        <v>135</v>
      </c>
      <c r="E189" s="130" t="s">
        <v>684</v>
      </c>
      <c r="F189" s="131" t="s">
        <v>685</v>
      </c>
      <c r="G189" s="132" t="s">
        <v>196</v>
      </c>
      <c r="H189" s="133">
        <v>78.5</v>
      </c>
      <c r="I189" s="134"/>
      <c r="J189" s="134">
        <f>ROUND(I189*H189,2)</f>
        <v>0</v>
      </c>
      <c r="K189" s="135"/>
      <c r="L189" s="28"/>
      <c r="M189" s="136" t="s">
        <v>1</v>
      </c>
      <c r="N189" s="137" t="s">
        <v>39</v>
      </c>
      <c r="O189" s="138">
        <v>0.629</v>
      </c>
      <c r="P189" s="138">
        <f>O189*H189</f>
        <v>49.3765</v>
      </c>
      <c r="Q189" s="138">
        <v>2.5018699999999998</v>
      </c>
      <c r="R189" s="138">
        <f>Q189*H189</f>
        <v>196.396795</v>
      </c>
      <c r="S189" s="138">
        <v>0</v>
      </c>
      <c r="T189" s="139">
        <f>S189*H189</f>
        <v>0</v>
      </c>
      <c r="AR189" s="140" t="s">
        <v>139</v>
      </c>
      <c r="AT189" s="140" t="s">
        <v>135</v>
      </c>
      <c r="AU189" s="140" t="s">
        <v>84</v>
      </c>
      <c r="AY189" s="16" t="s">
        <v>133</v>
      </c>
      <c r="BE189" s="141">
        <f>IF(N189="základní",J189,0)</f>
        <v>0</v>
      </c>
      <c r="BF189" s="141">
        <f>IF(N189="snížená",J189,0)</f>
        <v>0</v>
      </c>
      <c r="BG189" s="141">
        <f>IF(N189="zákl. přenesená",J189,0)</f>
        <v>0</v>
      </c>
      <c r="BH189" s="141">
        <f>IF(N189="sníž. přenesená",J189,0)</f>
        <v>0</v>
      </c>
      <c r="BI189" s="141">
        <f>IF(N189="nulová",J189,0)</f>
        <v>0</v>
      </c>
      <c r="BJ189" s="16" t="s">
        <v>82</v>
      </c>
      <c r="BK189" s="141">
        <f>ROUND(I189*H189,2)</f>
        <v>0</v>
      </c>
      <c r="BL189" s="16" t="s">
        <v>139</v>
      </c>
      <c r="BM189" s="140" t="s">
        <v>686</v>
      </c>
    </row>
    <row r="190" spans="2:65" s="12" customFormat="1">
      <c r="B190" s="142"/>
      <c r="D190" s="143" t="s">
        <v>141</v>
      </c>
      <c r="E190" s="144" t="s">
        <v>1</v>
      </c>
      <c r="F190" s="145" t="s">
        <v>687</v>
      </c>
      <c r="H190" s="146">
        <v>78.5</v>
      </c>
      <c r="L190" s="142"/>
      <c r="M190" s="147"/>
      <c r="T190" s="148"/>
      <c r="AT190" s="144" t="s">
        <v>141</v>
      </c>
      <c r="AU190" s="144" t="s">
        <v>84</v>
      </c>
      <c r="AV190" s="12" t="s">
        <v>84</v>
      </c>
      <c r="AW190" s="12" t="s">
        <v>30</v>
      </c>
      <c r="AX190" s="12" t="s">
        <v>82</v>
      </c>
      <c r="AY190" s="144" t="s">
        <v>133</v>
      </c>
    </row>
    <row r="191" spans="2:65" s="1" customFormat="1" ht="16.5" customHeight="1">
      <c r="B191" s="128"/>
      <c r="C191" s="129" t="s">
        <v>7</v>
      </c>
      <c r="D191" s="129" t="s">
        <v>135</v>
      </c>
      <c r="E191" s="130" t="s">
        <v>688</v>
      </c>
      <c r="F191" s="131" t="s">
        <v>689</v>
      </c>
      <c r="G191" s="132" t="s">
        <v>138</v>
      </c>
      <c r="H191" s="133">
        <v>157</v>
      </c>
      <c r="I191" s="134"/>
      <c r="J191" s="134">
        <f>ROUND(I191*H191,2)</f>
        <v>0</v>
      </c>
      <c r="K191" s="135"/>
      <c r="L191" s="28"/>
      <c r="M191" s="136" t="s">
        <v>1</v>
      </c>
      <c r="N191" s="137" t="s">
        <v>39</v>
      </c>
      <c r="O191" s="138">
        <v>0.48899999999999999</v>
      </c>
      <c r="P191" s="138">
        <f>O191*H191</f>
        <v>76.772999999999996</v>
      </c>
      <c r="Q191" s="138">
        <v>4.1900000000000001E-3</v>
      </c>
      <c r="R191" s="138">
        <f>Q191*H191</f>
        <v>0.65783000000000003</v>
      </c>
      <c r="S191" s="138">
        <v>0</v>
      </c>
      <c r="T191" s="139">
        <f>S191*H191</f>
        <v>0</v>
      </c>
      <c r="AR191" s="140" t="s">
        <v>139</v>
      </c>
      <c r="AT191" s="140" t="s">
        <v>135</v>
      </c>
      <c r="AU191" s="140" t="s">
        <v>84</v>
      </c>
      <c r="AY191" s="16" t="s">
        <v>133</v>
      </c>
      <c r="BE191" s="141">
        <f>IF(N191="základní",J191,0)</f>
        <v>0</v>
      </c>
      <c r="BF191" s="141">
        <f>IF(N191="snížená",J191,0)</f>
        <v>0</v>
      </c>
      <c r="BG191" s="141">
        <f>IF(N191="zákl. přenesená",J191,0)</f>
        <v>0</v>
      </c>
      <c r="BH191" s="141">
        <f>IF(N191="sníž. přenesená",J191,0)</f>
        <v>0</v>
      </c>
      <c r="BI191" s="141">
        <f>IF(N191="nulová",J191,0)</f>
        <v>0</v>
      </c>
      <c r="BJ191" s="16" t="s">
        <v>82</v>
      </c>
      <c r="BK191" s="141">
        <f>ROUND(I191*H191,2)</f>
        <v>0</v>
      </c>
      <c r="BL191" s="16" t="s">
        <v>139</v>
      </c>
      <c r="BM191" s="140" t="s">
        <v>690</v>
      </c>
    </row>
    <row r="192" spans="2:65" s="12" customFormat="1">
      <c r="B192" s="142"/>
      <c r="D192" s="143" t="s">
        <v>141</v>
      </c>
      <c r="E192" s="144" t="s">
        <v>1</v>
      </c>
      <c r="F192" s="145" t="s">
        <v>691</v>
      </c>
      <c r="H192" s="146">
        <v>157</v>
      </c>
      <c r="L192" s="142"/>
      <c r="M192" s="147"/>
      <c r="T192" s="148"/>
      <c r="AT192" s="144" t="s">
        <v>141</v>
      </c>
      <c r="AU192" s="144" t="s">
        <v>84</v>
      </c>
      <c r="AV192" s="12" t="s">
        <v>84</v>
      </c>
      <c r="AW192" s="12" t="s">
        <v>30</v>
      </c>
      <c r="AX192" s="12" t="s">
        <v>82</v>
      </c>
      <c r="AY192" s="144" t="s">
        <v>133</v>
      </c>
    </row>
    <row r="193" spans="2:65" s="1" customFormat="1" ht="16.5" customHeight="1">
      <c r="B193" s="128"/>
      <c r="C193" s="129" t="s">
        <v>246</v>
      </c>
      <c r="D193" s="129" t="s">
        <v>135</v>
      </c>
      <c r="E193" s="130" t="s">
        <v>692</v>
      </c>
      <c r="F193" s="131" t="s">
        <v>693</v>
      </c>
      <c r="G193" s="132" t="s">
        <v>138</v>
      </c>
      <c r="H193" s="133">
        <v>157</v>
      </c>
      <c r="I193" s="134"/>
      <c r="J193" s="134">
        <f>ROUND(I193*H193,2)</f>
        <v>0</v>
      </c>
      <c r="K193" s="135"/>
      <c r="L193" s="28"/>
      <c r="M193" s="136" t="s">
        <v>1</v>
      </c>
      <c r="N193" s="137" t="s">
        <v>39</v>
      </c>
      <c r="O193" s="138">
        <v>0.157</v>
      </c>
      <c r="P193" s="138">
        <f>O193*H193</f>
        <v>24.649000000000001</v>
      </c>
      <c r="Q193" s="138">
        <v>0</v>
      </c>
      <c r="R193" s="138">
        <f>Q193*H193</f>
        <v>0</v>
      </c>
      <c r="S193" s="138">
        <v>0</v>
      </c>
      <c r="T193" s="139">
        <f>S193*H193</f>
        <v>0</v>
      </c>
      <c r="AR193" s="140" t="s">
        <v>139</v>
      </c>
      <c r="AT193" s="140" t="s">
        <v>135</v>
      </c>
      <c r="AU193" s="140" t="s">
        <v>84</v>
      </c>
      <c r="AY193" s="16" t="s">
        <v>133</v>
      </c>
      <c r="BE193" s="141">
        <f>IF(N193="základní",J193,0)</f>
        <v>0</v>
      </c>
      <c r="BF193" s="141">
        <f>IF(N193="snížená",J193,0)</f>
        <v>0</v>
      </c>
      <c r="BG193" s="141">
        <f>IF(N193="zákl. přenesená",J193,0)</f>
        <v>0</v>
      </c>
      <c r="BH193" s="141">
        <f>IF(N193="sníž. přenesená",J193,0)</f>
        <v>0</v>
      </c>
      <c r="BI193" s="141">
        <f>IF(N193="nulová",J193,0)</f>
        <v>0</v>
      </c>
      <c r="BJ193" s="16" t="s">
        <v>82</v>
      </c>
      <c r="BK193" s="141">
        <f>ROUND(I193*H193,2)</f>
        <v>0</v>
      </c>
      <c r="BL193" s="16" t="s">
        <v>139</v>
      </c>
      <c r="BM193" s="140" t="s">
        <v>694</v>
      </c>
    </row>
    <row r="194" spans="2:65" s="1" customFormat="1" ht="21.75" customHeight="1">
      <c r="B194" s="128"/>
      <c r="C194" s="129" t="s">
        <v>250</v>
      </c>
      <c r="D194" s="129" t="s">
        <v>135</v>
      </c>
      <c r="E194" s="130" t="s">
        <v>695</v>
      </c>
      <c r="F194" s="131" t="s">
        <v>696</v>
      </c>
      <c r="G194" s="132" t="s">
        <v>212</v>
      </c>
      <c r="H194" s="133">
        <v>7.85</v>
      </c>
      <c r="I194" s="134"/>
      <c r="J194" s="134">
        <f>ROUND(I194*H194,2)</f>
        <v>0</v>
      </c>
      <c r="K194" s="135"/>
      <c r="L194" s="28"/>
      <c r="M194" s="136" t="s">
        <v>1</v>
      </c>
      <c r="N194" s="137" t="s">
        <v>39</v>
      </c>
      <c r="O194" s="138">
        <v>23.968</v>
      </c>
      <c r="P194" s="138">
        <f>O194*H194</f>
        <v>188.14879999999999</v>
      </c>
      <c r="Q194" s="138">
        <v>1.0606199999999999</v>
      </c>
      <c r="R194" s="138">
        <f>Q194*H194</f>
        <v>8.3258669999999988</v>
      </c>
      <c r="S194" s="138">
        <v>0</v>
      </c>
      <c r="T194" s="139">
        <f>S194*H194</f>
        <v>0</v>
      </c>
      <c r="AR194" s="140" t="s">
        <v>139</v>
      </c>
      <c r="AT194" s="140" t="s">
        <v>135</v>
      </c>
      <c r="AU194" s="140" t="s">
        <v>84</v>
      </c>
      <c r="AY194" s="16" t="s">
        <v>133</v>
      </c>
      <c r="BE194" s="141">
        <f>IF(N194="základní",J194,0)</f>
        <v>0</v>
      </c>
      <c r="BF194" s="141">
        <f>IF(N194="snížená",J194,0)</f>
        <v>0</v>
      </c>
      <c r="BG194" s="141">
        <f>IF(N194="zákl. přenesená",J194,0)</f>
        <v>0</v>
      </c>
      <c r="BH194" s="141">
        <f>IF(N194="sníž. přenesená",J194,0)</f>
        <v>0</v>
      </c>
      <c r="BI194" s="141">
        <f>IF(N194="nulová",J194,0)</f>
        <v>0</v>
      </c>
      <c r="BJ194" s="16" t="s">
        <v>82</v>
      </c>
      <c r="BK194" s="141">
        <f>ROUND(I194*H194,2)</f>
        <v>0</v>
      </c>
      <c r="BL194" s="16" t="s">
        <v>139</v>
      </c>
      <c r="BM194" s="140" t="s">
        <v>697</v>
      </c>
    </row>
    <row r="195" spans="2:65" s="12" customFormat="1">
      <c r="B195" s="142"/>
      <c r="D195" s="143" t="s">
        <v>141</v>
      </c>
      <c r="E195" s="144" t="s">
        <v>1</v>
      </c>
      <c r="F195" s="145" t="s">
        <v>698</v>
      </c>
      <c r="H195" s="146">
        <v>7.85</v>
      </c>
      <c r="L195" s="142"/>
      <c r="M195" s="147"/>
      <c r="T195" s="148"/>
      <c r="AT195" s="144" t="s">
        <v>141</v>
      </c>
      <c r="AU195" s="144" t="s">
        <v>84</v>
      </c>
      <c r="AV195" s="12" t="s">
        <v>84</v>
      </c>
      <c r="AW195" s="12" t="s">
        <v>30</v>
      </c>
      <c r="AX195" s="12" t="s">
        <v>82</v>
      </c>
      <c r="AY195" s="144" t="s">
        <v>133</v>
      </c>
    </row>
    <row r="196" spans="2:65" s="1" customFormat="1" ht="16.5" customHeight="1">
      <c r="B196" s="128"/>
      <c r="C196" s="129" t="s">
        <v>255</v>
      </c>
      <c r="D196" s="129" t="s">
        <v>135</v>
      </c>
      <c r="E196" s="130" t="s">
        <v>699</v>
      </c>
      <c r="F196" s="131" t="s">
        <v>700</v>
      </c>
      <c r="G196" s="132" t="s">
        <v>196</v>
      </c>
      <c r="H196" s="133">
        <v>10.907999999999999</v>
      </c>
      <c r="I196" s="134"/>
      <c r="J196" s="134">
        <f>ROUND(I196*H196,2)</f>
        <v>0</v>
      </c>
      <c r="K196" s="135"/>
      <c r="L196" s="28"/>
      <c r="M196" s="136" t="s">
        <v>1</v>
      </c>
      <c r="N196" s="137" t="s">
        <v>39</v>
      </c>
      <c r="O196" s="138">
        <v>0.58399999999999996</v>
      </c>
      <c r="P196" s="138">
        <f>O196*H196</f>
        <v>6.370271999999999</v>
      </c>
      <c r="Q196" s="138">
        <v>2.5018699999999998</v>
      </c>
      <c r="R196" s="138">
        <f>Q196*H196</f>
        <v>27.290397959999996</v>
      </c>
      <c r="S196" s="138">
        <v>0</v>
      </c>
      <c r="T196" s="139">
        <f>S196*H196</f>
        <v>0</v>
      </c>
      <c r="AR196" s="140" t="s">
        <v>139</v>
      </c>
      <c r="AT196" s="140" t="s">
        <v>135</v>
      </c>
      <c r="AU196" s="140" t="s">
        <v>84</v>
      </c>
      <c r="AY196" s="16" t="s">
        <v>133</v>
      </c>
      <c r="BE196" s="141">
        <f>IF(N196="základní",J196,0)</f>
        <v>0</v>
      </c>
      <c r="BF196" s="141">
        <f>IF(N196="snížená",J196,0)</f>
        <v>0</v>
      </c>
      <c r="BG196" s="141">
        <f>IF(N196="zákl. přenesená",J196,0)</f>
        <v>0</v>
      </c>
      <c r="BH196" s="141">
        <f>IF(N196="sníž. přenesená",J196,0)</f>
        <v>0</v>
      </c>
      <c r="BI196" s="141">
        <f>IF(N196="nulová",J196,0)</f>
        <v>0</v>
      </c>
      <c r="BJ196" s="16" t="s">
        <v>82</v>
      </c>
      <c r="BK196" s="141">
        <f>ROUND(I196*H196,2)</f>
        <v>0</v>
      </c>
      <c r="BL196" s="16" t="s">
        <v>139</v>
      </c>
      <c r="BM196" s="140" t="s">
        <v>701</v>
      </c>
    </row>
    <row r="197" spans="2:65" s="12" customFormat="1">
      <c r="B197" s="142"/>
      <c r="D197" s="143" t="s">
        <v>141</v>
      </c>
      <c r="E197" s="144" t="s">
        <v>1</v>
      </c>
      <c r="F197" s="145" t="s">
        <v>702</v>
      </c>
      <c r="H197" s="146">
        <v>0.76800000000000002</v>
      </c>
      <c r="L197" s="142"/>
      <c r="M197" s="147"/>
      <c r="T197" s="148"/>
      <c r="AT197" s="144" t="s">
        <v>141</v>
      </c>
      <c r="AU197" s="144" t="s">
        <v>84</v>
      </c>
      <c r="AV197" s="12" t="s">
        <v>84</v>
      </c>
      <c r="AW197" s="12" t="s">
        <v>30</v>
      </c>
      <c r="AX197" s="12" t="s">
        <v>74</v>
      </c>
      <c r="AY197" s="144" t="s">
        <v>133</v>
      </c>
    </row>
    <row r="198" spans="2:65" s="12" customFormat="1">
      <c r="B198" s="142"/>
      <c r="D198" s="143" t="s">
        <v>141</v>
      </c>
      <c r="E198" s="144" t="s">
        <v>1</v>
      </c>
      <c r="F198" s="145" t="s">
        <v>703</v>
      </c>
      <c r="H198" s="146">
        <v>10.14</v>
      </c>
      <c r="L198" s="142"/>
      <c r="M198" s="147"/>
      <c r="T198" s="148"/>
      <c r="AT198" s="144" t="s">
        <v>141</v>
      </c>
      <c r="AU198" s="144" t="s">
        <v>84</v>
      </c>
      <c r="AV198" s="12" t="s">
        <v>84</v>
      </c>
      <c r="AW198" s="12" t="s">
        <v>30</v>
      </c>
      <c r="AX198" s="12" t="s">
        <v>74</v>
      </c>
      <c r="AY198" s="144" t="s">
        <v>133</v>
      </c>
    </row>
    <row r="199" spans="2:65" s="13" customFormat="1">
      <c r="B199" s="149"/>
      <c r="D199" s="143" t="s">
        <v>141</v>
      </c>
      <c r="E199" s="150" t="s">
        <v>1</v>
      </c>
      <c r="F199" s="151" t="s">
        <v>149</v>
      </c>
      <c r="H199" s="152">
        <v>10.908000000000001</v>
      </c>
      <c r="L199" s="149"/>
      <c r="M199" s="153"/>
      <c r="T199" s="154"/>
      <c r="AT199" s="150" t="s">
        <v>141</v>
      </c>
      <c r="AU199" s="150" t="s">
        <v>84</v>
      </c>
      <c r="AV199" s="13" t="s">
        <v>139</v>
      </c>
      <c r="AW199" s="13" t="s">
        <v>30</v>
      </c>
      <c r="AX199" s="13" t="s">
        <v>82</v>
      </c>
      <c r="AY199" s="150" t="s">
        <v>133</v>
      </c>
    </row>
    <row r="200" spans="2:65" s="1" customFormat="1" ht="16.5" customHeight="1">
      <c r="B200" s="128"/>
      <c r="C200" s="129" t="s">
        <v>259</v>
      </c>
      <c r="D200" s="129" t="s">
        <v>135</v>
      </c>
      <c r="E200" s="130" t="s">
        <v>704</v>
      </c>
      <c r="F200" s="131" t="s">
        <v>705</v>
      </c>
      <c r="G200" s="132" t="s">
        <v>138</v>
      </c>
      <c r="H200" s="133">
        <v>33.119999999999997</v>
      </c>
      <c r="I200" s="134"/>
      <c r="J200" s="134">
        <f>ROUND(I200*H200,2)</f>
        <v>0</v>
      </c>
      <c r="K200" s="135"/>
      <c r="L200" s="28"/>
      <c r="M200" s="136" t="s">
        <v>1</v>
      </c>
      <c r="N200" s="137" t="s">
        <v>39</v>
      </c>
      <c r="O200" s="138">
        <v>0.27400000000000002</v>
      </c>
      <c r="P200" s="138">
        <f>O200*H200</f>
        <v>9.0748800000000003</v>
      </c>
      <c r="Q200" s="138">
        <v>2.64E-3</v>
      </c>
      <c r="R200" s="138">
        <f>Q200*H200</f>
        <v>8.7436799999999995E-2</v>
      </c>
      <c r="S200" s="138">
        <v>0</v>
      </c>
      <c r="T200" s="139">
        <f>S200*H200</f>
        <v>0</v>
      </c>
      <c r="AR200" s="140" t="s">
        <v>139</v>
      </c>
      <c r="AT200" s="140" t="s">
        <v>135</v>
      </c>
      <c r="AU200" s="140" t="s">
        <v>84</v>
      </c>
      <c r="AY200" s="16" t="s">
        <v>133</v>
      </c>
      <c r="BE200" s="141">
        <f>IF(N200="základní",J200,0)</f>
        <v>0</v>
      </c>
      <c r="BF200" s="141">
        <f>IF(N200="snížená",J200,0)</f>
        <v>0</v>
      </c>
      <c r="BG200" s="141">
        <f>IF(N200="zákl. přenesená",J200,0)</f>
        <v>0</v>
      </c>
      <c r="BH200" s="141">
        <f>IF(N200="sníž. přenesená",J200,0)</f>
        <v>0</v>
      </c>
      <c r="BI200" s="141">
        <f>IF(N200="nulová",J200,0)</f>
        <v>0</v>
      </c>
      <c r="BJ200" s="16" t="s">
        <v>82</v>
      </c>
      <c r="BK200" s="141">
        <f>ROUND(I200*H200,2)</f>
        <v>0</v>
      </c>
      <c r="BL200" s="16" t="s">
        <v>139</v>
      </c>
      <c r="BM200" s="140" t="s">
        <v>706</v>
      </c>
    </row>
    <row r="201" spans="2:65" s="12" customFormat="1">
      <c r="B201" s="142"/>
      <c r="D201" s="143" t="s">
        <v>141</v>
      </c>
      <c r="E201" s="144" t="s">
        <v>1</v>
      </c>
      <c r="F201" s="145" t="s">
        <v>707</v>
      </c>
      <c r="H201" s="146">
        <v>1.92</v>
      </c>
      <c r="L201" s="142"/>
      <c r="M201" s="147"/>
      <c r="T201" s="148"/>
      <c r="AT201" s="144" t="s">
        <v>141</v>
      </c>
      <c r="AU201" s="144" t="s">
        <v>84</v>
      </c>
      <c r="AV201" s="12" t="s">
        <v>84</v>
      </c>
      <c r="AW201" s="12" t="s">
        <v>30</v>
      </c>
      <c r="AX201" s="12" t="s">
        <v>74</v>
      </c>
      <c r="AY201" s="144" t="s">
        <v>133</v>
      </c>
    </row>
    <row r="202" spans="2:65" s="12" customFormat="1">
      <c r="B202" s="142"/>
      <c r="D202" s="143" t="s">
        <v>141</v>
      </c>
      <c r="E202" s="144" t="s">
        <v>1</v>
      </c>
      <c r="F202" s="145" t="s">
        <v>708</v>
      </c>
      <c r="H202" s="146">
        <v>31.2</v>
      </c>
      <c r="L202" s="142"/>
      <c r="M202" s="147"/>
      <c r="T202" s="148"/>
      <c r="AT202" s="144" t="s">
        <v>141</v>
      </c>
      <c r="AU202" s="144" t="s">
        <v>84</v>
      </c>
      <c r="AV202" s="12" t="s">
        <v>84</v>
      </c>
      <c r="AW202" s="12" t="s">
        <v>30</v>
      </c>
      <c r="AX202" s="12" t="s">
        <v>74</v>
      </c>
      <c r="AY202" s="144" t="s">
        <v>133</v>
      </c>
    </row>
    <row r="203" spans="2:65" s="13" customFormat="1">
      <c r="B203" s="149"/>
      <c r="D203" s="143" t="s">
        <v>141</v>
      </c>
      <c r="E203" s="150" t="s">
        <v>1</v>
      </c>
      <c r="F203" s="151" t="s">
        <v>149</v>
      </c>
      <c r="H203" s="152">
        <v>33.119999999999997</v>
      </c>
      <c r="L203" s="149"/>
      <c r="M203" s="153"/>
      <c r="T203" s="154"/>
      <c r="AT203" s="150" t="s">
        <v>141</v>
      </c>
      <c r="AU203" s="150" t="s">
        <v>84</v>
      </c>
      <c r="AV203" s="13" t="s">
        <v>139</v>
      </c>
      <c r="AW203" s="13" t="s">
        <v>30</v>
      </c>
      <c r="AX203" s="13" t="s">
        <v>82</v>
      </c>
      <c r="AY203" s="150" t="s">
        <v>133</v>
      </c>
    </row>
    <row r="204" spans="2:65" s="1" customFormat="1" ht="16.5" customHeight="1">
      <c r="B204" s="128"/>
      <c r="C204" s="129" t="s">
        <v>263</v>
      </c>
      <c r="D204" s="129" t="s">
        <v>135</v>
      </c>
      <c r="E204" s="130" t="s">
        <v>709</v>
      </c>
      <c r="F204" s="131" t="s">
        <v>710</v>
      </c>
      <c r="G204" s="132" t="s">
        <v>138</v>
      </c>
      <c r="H204" s="133">
        <v>33.119999999999997</v>
      </c>
      <c r="I204" s="134"/>
      <c r="J204" s="134">
        <f>ROUND(I204*H204,2)</f>
        <v>0</v>
      </c>
      <c r="K204" s="135"/>
      <c r="L204" s="28"/>
      <c r="M204" s="136" t="s">
        <v>1</v>
      </c>
      <c r="N204" s="137" t="s">
        <v>39</v>
      </c>
      <c r="O204" s="138">
        <v>9.1999999999999998E-2</v>
      </c>
      <c r="P204" s="138">
        <f>O204*H204</f>
        <v>3.0470399999999995</v>
      </c>
      <c r="Q204" s="138">
        <v>0</v>
      </c>
      <c r="R204" s="138">
        <f>Q204*H204</f>
        <v>0</v>
      </c>
      <c r="S204" s="138">
        <v>0</v>
      </c>
      <c r="T204" s="139">
        <f>S204*H204</f>
        <v>0</v>
      </c>
      <c r="AR204" s="140" t="s">
        <v>139</v>
      </c>
      <c r="AT204" s="140" t="s">
        <v>135</v>
      </c>
      <c r="AU204" s="140" t="s">
        <v>84</v>
      </c>
      <c r="AY204" s="16" t="s">
        <v>133</v>
      </c>
      <c r="BE204" s="141">
        <f>IF(N204="základní",J204,0)</f>
        <v>0</v>
      </c>
      <c r="BF204" s="141">
        <f>IF(N204="snížená",J204,0)</f>
        <v>0</v>
      </c>
      <c r="BG204" s="141">
        <f>IF(N204="zákl. přenesená",J204,0)</f>
        <v>0</v>
      </c>
      <c r="BH204" s="141">
        <f>IF(N204="sníž. přenesená",J204,0)</f>
        <v>0</v>
      </c>
      <c r="BI204" s="141">
        <f>IF(N204="nulová",J204,0)</f>
        <v>0</v>
      </c>
      <c r="BJ204" s="16" t="s">
        <v>82</v>
      </c>
      <c r="BK204" s="141">
        <f>ROUND(I204*H204,2)</f>
        <v>0</v>
      </c>
      <c r="BL204" s="16" t="s">
        <v>139</v>
      </c>
      <c r="BM204" s="140" t="s">
        <v>711</v>
      </c>
    </row>
    <row r="205" spans="2:65" s="12" customFormat="1">
      <c r="B205" s="142"/>
      <c r="D205" s="143" t="s">
        <v>141</v>
      </c>
      <c r="E205" s="144" t="s">
        <v>1</v>
      </c>
      <c r="F205" s="145" t="s">
        <v>712</v>
      </c>
      <c r="H205" s="146">
        <v>33.119999999999997</v>
      </c>
      <c r="L205" s="142"/>
      <c r="M205" s="147"/>
      <c r="T205" s="148"/>
      <c r="AT205" s="144" t="s">
        <v>141</v>
      </c>
      <c r="AU205" s="144" t="s">
        <v>84</v>
      </c>
      <c r="AV205" s="12" t="s">
        <v>84</v>
      </c>
      <c r="AW205" s="12" t="s">
        <v>30</v>
      </c>
      <c r="AX205" s="12" t="s">
        <v>82</v>
      </c>
      <c r="AY205" s="144" t="s">
        <v>133</v>
      </c>
    </row>
    <row r="206" spans="2:65" s="11" customFormat="1" ht="22.75" customHeight="1">
      <c r="B206" s="117"/>
      <c r="D206" s="118" t="s">
        <v>73</v>
      </c>
      <c r="E206" s="126" t="s">
        <v>158</v>
      </c>
      <c r="F206" s="126" t="s">
        <v>439</v>
      </c>
      <c r="J206" s="127">
        <f>BK206</f>
        <v>0</v>
      </c>
      <c r="L206" s="117"/>
      <c r="M206" s="121"/>
      <c r="P206" s="122">
        <f>SUM(P207:P220)</f>
        <v>273.99400000000003</v>
      </c>
      <c r="R206" s="122">
        <f>SUM(R207:R220)</f>
        <v>1285.4165599999997</v>
      </c>
      <c r="T206" s="123">
        <f>SUM(T207:T220)</f>
        <v>0</v>
      </c>
      <c r="AR206" s="118" t="s">
        <v>82</v>
      </c>
      <c r="AT206" s="124" t="s">
        <v>73</v>
      </c>
      <c r="AU206" s="124" t="s">
        <v>82</v>
      </c>
      <c r="AY206" s="118" t="s">
        <v>133</v>
      </c>
      <c r="BK206" s="125">
        <f>SUM(BK207:BK220)</f>
        <v>0</v>
      </c>
    </row>
    <row r="207" spans="2:65" s="1" customFormat="1" ht="24.15" customHeight="1">
      <c r="B207" s="128"/>
      <c r="C207" s="129" t="s">
        <v>267</v>
      </c>
      <c r="D207" s="129" t="s">
        <v>135</v>
      </c>
      <c r="E207" s="130" t="s">
        <v>440</v>
      </c>
      <c r="F207" s="131" t="s">
        <v>441</v>
      </c>
      <c r="G207" s="132" t="s">
        <v>138</v>
      </c>
      <c r="H207" s="133">
        <v>116</v>
      </c>
      <c r="I207" s="134"/>
      <c r="J207" s="134">
        <f>ROUND(I207*H207,2)</f>
        <v>0</v>
      </c>
      <c r="K207" s="135"/>
      <c r="L207" s="28"/>
      <c r="M207" s="136" t="s">
        <v>1</v>
      </c>
      <c r="N207" s="137" t="s">
        <v>39</v>
      </c>
      <c r="O207" s="138">
        <v>7.8E-2</v>
      </c>
      <c r="P207" s="138">
        <f>O207*H207</f>
        <v>9.048</v>
      </c>
      <c r="Q207" s="138">
        <v>0.106</v>
      </c>
      <c r="R207" s="138">
        <f>Q207*H207</f>
        <v>12.295999999999999</v>
      </c>
      <c r="S207" s="138">
        <v>0</v>
      </c>
      <c r="T207" s="139">
        <f>S207*H207</f>
        <v>0</v>
      </c>
      <c r="AR207" s="140" t="s">
        <v>139</v>
      </c>
      <c r="AT207" s="140" t="s">
        <v>135</v>
      </c>
      <c r="AU207" s="140" t="s">
        <v>84</v>
      </c>
      <c r="AY207" s="16" t="s">
        <v>133</v>
      </c>
      <c r="BE207" s="141">
        <f>IF(N207="základní",J207,0)</f>
        <v>0</v>
      </c>
      <c r="BF207" s="141">
        <f>IF(N207="snížená",J207,0)</f>
        <v>0</v>
      </c>
      <c r="BG207" s="141">
        <f>IF(N207="zákl. přenesená",J207,0)</f>
        <v>0</v>
      </c>
      <c r="BH207" s="141">
        <f>IF(N207="sníž. přenesená",J207,0)</f>
        <v>0</v>
      </c>
      <c r="BI207" s="141">
        <f>IF(N207="nulová",J207,0)</f>
        <v>0</v>
      </c>
      <c r="BJ207" s="16" t="s">
        <v>82</v>
      </c>
      <c r="BK207" s="141">
        <f>ROUND(I207*H207,2)</f>
        <v>0</v>
      </c>
      <c r="BL207" s="16" t="s">
        <v>139</v>
      </c>
      <c r="BM207" s="140" t="s">
        <v>713</v>
      </c>
    </row>
    <row r="208" spans="2:65" s="12" customFormat="1">
      <c r="B208" s="142"/>
      <c r="D208" s="143" t="s">
        <v>141</v>
      </c>
      <c r="E208" s="144" t="s">
        <v>1</v>
      </c>
      <c r="F208" s="145" t="s">
        <v>666</v>
      </c>
      <c r="H208" s="146">
        <v>116</v>
      </c>
      <c r="L208" s="142"/>
      <c r="M208" s="147"/>
      <c r="T208" s="148"/>
      <c r="AT208" s="144" t="s">
        <v>141</v>
      </c>
      <c r="AU208" s="144" t="s">
        <v>84</v>
      </c>
      <c r="AV208" s="12" t="s">
        <v>84</v>
      </c>
      <c r="AW208" s="12" t="s">
        <v>30</v>
      </c>
      <c r="AX208" s="12" t="s">
        <v>82</v>
      </c>
      <c r="AY208" s="144" t="s">
        <v>133</v>
      </c>
    </row>
    <row r="209" spans="2:65" s="1" customFormat="1" ht="24.15" customHeight="1">
      <c r="B209" s="128"/>
      <c r="C209" s="129" t="s">
        <v>271</v>
      </c>
      <c r="D209" s="129" t="s">
        <v>135</v>
      </c>
      <c r="E209" s="130" t="s">
        <v>714</v>
      </c>
      <c r="F209" s="131" t="s">
        <v>715</v>
      </c>
      <c r="G209" s="132" t="s">
        <v>138</v>
      </c>
      <c r="H209" s="133">
        <v>1449</v>
      </c>
      <c r="I209" s="134"/>
      <c r="J209" s="134">
        <f>ROUND(I209*H209,2)</f>
        <v>0</v>
      </c>
      <c r="K209" s="135"/>
      <c r="L209" s="28"/>
      <c r="M209" s="136" t="s">
        <v>1</v>
      </c>
      <c r="N209" s="137" t="s">
        <v>39</v>
      </c>
      <c r="O209" s="138">
        <v>2.4E-2</v>
      </c>
      <c r="P209" s="138">
        <f>O209*H209</f>
        <v>34.776000000000003</v>
      </c>
      <c r="Q209" s="138">
        <v>0.106</v>
      </c>
      <c r="R209" s="138">
        <f>Q209*H209</f>
        <v>153.59399999999999</v>
      </c>
      <c r="S209" s="138">
        <v>0</v>
      </c>
      <c r="T209" s="139">
        <f>S209*H209</f>
        <v>0</v>
      </c>
      <c r="AR209" s="140" t="s">
        <v>139</v>
      </c>
      <c r="AT209" s="140" t="s">
        <v>135</v>
      </c>
      <c r="AU209" s="140" t="s">
        <v>84</v>
      </c>
      <c r="AY209" s="16" t="s">
        <v>133</v>
      </c>
      <c r="BE209" s="141">
        <f>IF(N209="základní",J209,0)</f>
        <v>0</v>
      </c>
      <c r="BF209" s="141">
        <f>IF(N209="snížená",J209,0)</f>
        <v>0</v>
      </c>
      <c r="BG209" s="141">
        <f>IF(N209="zákl. přenesená",J209,0)</f>
        <v>0</v>
      </c>
      <c r="BH209" s="141">
        <f>IF(N209="sníž. přenesená",J209,0)</f>
        <v>0</v>
      </c>
      <c r="BI209" s="141">
        <f>IF(N209="nulová",J209,0)</f>
        <v>0</v>
      </c>
      <c r="BJ209" s="16" t="s">
        <v>82</v>
      </c>
      <c r="BK209" s="141">
        <f>ROUND(I209*H209,2)</f>
        <v>0</v>
      </c>
      <c r="BL209" s="16" t="s">
        <v>139</v>
      </c>
      <c r="BM209" s="140" t="s">
        <v>716</v>
      </c>
    </row>
    <row r="210" spans="2:65" s="1" customFormat="1" ht="24.15" customHeight="1">
      <c r="B210" s="128"/>
      <c r="C210" s="129" t="s">
        <v>278</v>
      </c>
      <c r="D210" s="129" t="s">
        <v>135</v>
      </c>
      <c r="E210" s="130" t="s">
        <v>717</v>
      </c>
      <c r="F210" s="131" t="s">
        <v>718</v>
      </c>
      <c r="G210" s="132" t="s">
        <v>138</v>
      </c>
      <c r="H210" s="133">
        <v>1449</v>
      </c>
      <c r="I210" s="134"/>
      <c r="J210" s="134">
        <f>ROUND(I210*H210,2)</f>
        <v>0</v>
      </c>
      <c r="K210" s="135"/>
      <c r="L210" s="28"/>
      <c r="M210" s="136" t="s">
        <v>1</v>
      </c>
      <c r="N210" s="137" t="s">
        <v>39</v>
      </c>
      <c r="O210" s="138">
        <v>2.7E-2</v>
      </c>
      <c r="P210" s="138">
        <f>O210*H210</f>
        <v>39.122999999999998</v>
      </c>
      <c r="Q210" s="138">
        <v>0.36731999999999998</v>
      </c>
      <c r="R210" s="138">
        <f>Q210*H210</f>
        <v>532.24667999999997</v>
      </c>
      <c r="S210" s="138">
        <v>0</v>
      </c>
      <c r="T210" s="139">
        <f>S210*H210</f>
        <v>0</v>
      </c>
      <c r="AR210" s="140" t="s">
        <v>139</v>
      </c>
      <c r="AT210" s="140" t="s">
        <v>135</v>
      </c>
      <c r="AU210" s="140" t="s">
        <v>84</v>
      </c>
      <c r="AY210" s="16" t="s">
        <v>133</v>
      </c>
      <c r="BE210" s="141">
        <f>IF(N210="základní",J210,0)</f>
        <v>0</v>
      </c>
      <c r="BF210" s="141">
        <f>IF(N210="snížená",J210,0)</f>
        <v>0</v>
      </c>
      <c r="BG210" s="141">
        <f>IF(N210="zákl. přenesená",J210,0)</f>
        <v>0</v>
      </c>
      <c r="BH210" s="141">
        <f>IF(N210="sníž. přenesená",J210,0)</f>
        <v>0</v>
      </c>
      <c r="BI210" s="141">
        <f>IF(N210="nulová",J210,0)</f>
        <v>0</v>
      </c>
      <c r="BJ210" s="16" t="s">
        <v>82</v>
      </c>
      <c r="BK210" s="141">
        <f>ROUND(I210*H210,2)</f>
        <v>0</v>
      </c>
      <c r="BL210" s="16" t="s">
        <v>139</v>
      </c>
      <c r="BM210" s="140" t="s">
        <v>719</v>
      </c>
    </row>
    <row r="211" spans="2:65" s="1" customFormat="1" ht="24.15" customHeight="1">
      <c r="B211" s="128"/>
      <c r="C211" s="129" t="s">
        <v>283</v>
      </c>
      <c r="D211" s="129" t="s">
        <v>135</v>
      </c>
      <c r="E211" s="130" t="s">
        <v>720</v>
      </c>
      <c r="F211" s="131" t="s">
        <v>721</v>
      </c>
      <c r="G211" s="132" t="s">
        <v>138</v>
      </c>
      <c r="H211" s="133">
        <v>1449</v>
      </c>
      <c r="I211" s="134"/>
      <c r="J211" s="134">
        <f>ROUND(I211*H211,2)</f>
        <v>0</v>
      </c>
      <c r="K211" s="135"/>
      <c r="L211" s="28"/>
      <c r="M211" s="136" t="s">
        <v>1</v>
      </c>
      <c r="N211" s="137" t="s">
        <v>39</v>
      </c>
      <c r="O211" s="138">
        <v>0.02</v>
      </c>
      <c r="P211" s="138">
        <f>O211*H211</f>
        <v>28.98</v>
      </c>
      <c r="Q211" s="138">
        <v>6.9000000000000006E-2</v>
      </c>
      <c r="R211" s="138">
        <f>Q211*H211</f>
        <v>99.981000000000009</v>
      </c>
      <c r="S211" s="138">
        <v>0</v>
      </c>
      <c r="T211" s="139">
        <f>S211*H211</f>
        <v>0</v>
      </c>
      <c r="AR211" s="140" t="s">
        <v>139</v>
      </c>
      <c r="AT211" s="140" t="s">
        <v>135</v>
      </c>
      <c r="AU211" s="140" t="s">
        <v>84</v>
      </c>
      <c r="AY211" s="16" t="s">
        <v>133</v>
      </c>
      <c r="BE211" s="141">
        <f>IF(N211="základní",J211,0)</f>
        <v>0</v>
      </c>
      <c r="BF211" s="141">
        <f>IF(N211="snížená",J211,0)</f>
        <v>0</v>
      </c>
      <c r="BG211" s="141">
        <f>IF(N211="zákl. přenesená",J211,0)</f>
        <v>0</v>
      </c>
      <c r="BH211" s="141">
        <f>IF(N211="sníž. přenesená",J211,0)</f>
        <v>0</v>
      </c>
      <c r="BI211" s="141">
        <f>IF(N211="nulová",J211,0)</f>
        <v>0</v>
      </c>
      <c r="BJ211" s="16" t="s">
        <v>82</v>
      </c>
      <c r="BK211" s="141">
        <f>ROUND(I211*H211,2)</f>
        <v>0</v>
      </c>
      <c r="BL211" s="16" t="s">
        <v>139</v>
      </c>
      <c r="BM211" s="140" t="s">
        <v>722</v>
      </c>
    </row>
    <row r="212" spans="2:65" s="1" customFormat="1" ht="21.75" customHeight="1">
      <c r="B212" s="128"/>
      <c r="C212" s="129" t="s">
        <v>288</v>
      </c>
      <c r="D212" s="129" t="s">
        <v>135</v>
      </c>
      <c r="E212" s="130" t="s">
        <v>723</v>
      </c>
      <c r="F212" s="131" t="s">
        <v>724</v>
      </c>
      <c r="G212" s="132" t="s">
        <v>138</v>
      </c>
      <c r="H212" s="133">
        <v>1449</v>
      </c>
      <c r="I212" s="134"/>
      <c r="J212" s="134">
        <f>ROUND(I212*H212,2)</f>
        <v>0</v>
      </c>
      <c r="K212" s="135"/>
      <c r="L212" s="28"/>
      <c r="M212" s="136" t="s">
        <v>1</v>
      </c>
      <c r="N212" s="137" t="s">
        <v>39</v>
      </c>
      <c r="O212" s="138">
        <v>0.02</v>
      </c>
      <c r="P212" s="138">
        <f>O212*H212</f>
        <v>28.98</v>
      </c>
      <c r="Q212" s="138">
        <v>6.9000000000000006E-2</v>
      </c>
      <c r="R212" s="138">
        <f>Q212*H212</f>
        <v>99.981000000000009</v>
      </c>
      <c r="S212" s="138">
        <v>0</v>
      </c>
      <c r="T212" s="139">
        <f>S212*H212</f>
        <v>0</v>
      </c>
      <c r="AR212" s="140" t="s">
        <v>139</v>
      </c>
      <c r="AT212" s="140" t="s">
        <v>135</v>
      </c>
      <c r="AU212" s="140" t="s">
        <v>84</v>
      </c>
      <c r="AY212" s="16" t="s">
        <v>133</v>
      </c>
      <c r="BE212" s="141">
        <f>IF(N212="základní",J212,0)</f>
        <v>0</v>
      </c>
      <c r="BF212" s="141">
        <f>IF(N212="snížená",J212,0)</f>
        <v>0</v>
      </c>
      <c r="BG212" s="141">
        <f>IF(N212="zákl. přenesená",J212,0)</f>
        <v>0</v>
      </c>
      <c r="BH212" s="141">
        <f>IF(N212="sníž. přenesená",J212,0)</f>
        <v>0</v>
      </c>
      <c r="BI212" s="141">
        <f>IF(N212="nulová",J212,0)</f>
        <v>0</v>
      </c>
      <c r="BJ212" s="16" t="s">
        <v>82</v>
      </c>
      <c r="BK212" s="141">
        <f>ROUND(I212*H212,2)</f>
        <v>0</v>
      </c>
      <c r="BL212" s="16" t="s">
        <v>139</v>
      </c>
      <c r="BM212" s="140" t="s">
        <v>725</v>
      </c>
    </row>
    <row r="213" spans="2:65" s="1" customFormat="1" ht="24.15" customHeight="1">
      <c r="B213" s="128"/>
      <c r="C213" s="129" t="s">
        <v>293</v>
      </c>
      <c r="D213" s="129" t="s">
        <v>135</v>
      </c>
      <c r="E213" s="130" t="s">
        <v>462</v>
      </c>
      <c r="F213" s="131" t="s">
        <v>463</v>
      </c>
      <c r="G213" s="132" t="s">
        <v>138</v>
      </c>
      <c r="H213" s="133">
        <v>116</v>
      </c>
      <c r="I213" s="134"/>
      <c r="J213" s="134">
        <f>ROUND(I213*H213,2)</f>
        <v>0</v>
      </c>
      <c r="K213" s="135"/>
      <c r="L213" s="28"/>
      <c r="M213" s="136" t="s">
        <v>1</v>
      </c>
      <c r="N213" s="137" t="s">
        <v>39</v>
      </c>
      <c r="O213" s="138">
        <v>8.3000000000000004E-2</v>
      </c>
      <c r="P213" s="138">
        <f>O213*H213</f>
        <v>9.6280000000000001</v>
      </c>
      <c r="Q213" s="138">
        <v>0.23</v>
      </c>
      <c r="R213" s="138">
        <f>Q213*H213</f>
        <v>26.68</v>
      </c>
      <c r="S213" s="138">
        <v>0</v>
      </c>
      <c r="T213" s="139">
        <f>S213*H213</f>
        <v>0</v>
      </c>
      <c r="AR213" s="140" t="s">
        <v>139</v>
      </c>
      <c r="AT213" s="140" t="s">
        <v>135</v>
      </c>
      <c r="AU213" s="140" t="s">
        <v>84</v>
      </c>
      <c r="AY213" s="16" t="s">
        <v>133</v>
      </c>
      <c r="BE213" s="141">
        <f>IF(N213="základní",J213,0)</f>
        <v>0</v>
      </c>
      <c r="BF213" s="141">
        <f>IF(N213="snížená",J213,0)</f>
        <v>0</v>
      </c>
      <c r="BG213" s="141">
        <f>IF(N213="zákl. přenesená",J213,0)</f>
        <v>0</v>
      </c>
      <c r="BH213" s="141">
        <f>IF(N213="sníž. přenesená",J213,0)</f>
        <v>0</v>
      </c>
      <c r="BI213" s="141">
        <f>IF(N213="nulová",J213,0)</f>
        <v>0</v>
      </c>
      <c r="BJ213" s="16" t="s">
        <v>82</v>
      </c>
      <c r="BK213" s="141">
        <f>ROUND(I213*H213,2)</f>
        <v>0</v>
      </c>
      <c r="BL213" s="16" t="s">
        <v>139</v>
      </c>
      <c r="BM213" s="140" t="s">
        <v>726</v>
      </c>
    </row>
    <row r="214" spans="2:65" s="12" customFormat="1">
      <c r="B214" s="142"/>
      <c r="D214" s="143" t="s">
        <v>141</v>
      </c>
      <c r="E214" s="144" t="s">
        <v>1</v>
      </c>
      <c r="F214" s="145" t="s">
        <v>666</v>
      </c>
      <c r="H214" s="146">
        <v>116</v>
      </c>
      <c r="L214" s="142"/>
      <c r="M214" s="147"/>
      <c r="T214" s="148"/>
      <c r="AT214" s="144" t="s">
        <v>141</v>
      </c>
      <c r="AU214" s="144" t="s">
        <v>84</v>
      </c>
      <c r="AV214" s="12" t="s">
        <v>84</v>
      </c>
      <c r="AW214" s="12" t="s">
        <v>30</v>
      </c>
      <c r="AX214" s="12" t="s">
        <v>82</v>
      </c>
      <c r="AY214" s="144" t="s">
        <v>133</v>
      </c>
    </row>
    <row r="215" spans="2:65" s="1" customFormat="1" ht="24.15" customHeight="1">
      <c r="B215" s="128"/>
      <c r="C215" s="129" t="s">
        <v>297</v>
      </c>
      <c r="D215" s="129" t="s">
        <v>135</v>
      </c>
      <c r="E215" s="130" t="s">
        <v>727</v>
      </c>
      <c r="F215" s="131" t="s">
        <v>728</v>
      </c>
      <c r="G215" s="132" t="s">
        <v>138</v>
      </c>
      <c r="H215" s="133">
        <v>1449</v>
      </c>
      <c r="I215" s="134"/>
      <c r="J215" s="134">
        <f>ROUND(I215*H215,2)</f>
        <v>0</v>
      </c>
      <c r="K215" s="135"/>
      <c r="L215" s="28"/>
      <c r="M215" s="136" t="s">
        <v>1</v>
      </c>
      <c r="N215" s="137" t="s">
        <v>39</v>
      </c>
      <c r="O215" s="138">
        <v>2.3E-2</v>
      </c>
      <c r="P215" s="138">
        <f>O215*H215</f>
        <v>33.326999999999998</v>
      </c>
      <c r="Q215" s="138">
        <v>0.23</v>
      </c>
      <c r="R215" s="138">
        <f>Q215*H215</f>
        <v>333.27000000000004</v>
      </c>
      <c r="S215" s="138">
        <v>0</v>
      </c>
      <c r="T215" s="139">
        <f>S215*H215</f>
        <v>0</v>
      </c>
      <c r="AR215" s="140" t="s">
        <v>139</v>
      </c>
      <c r="AT215" s="140" t="s">
        <v>135</v>
      </c>
      <c r="AU215" s="140" t="s">
        <v>84</v>
      </c>
      <c r="AY215" s="16" t="s">
        <v>133</v>
      </c>
      <c r="BE215" s="141">
        <f>IF(N215="základní",J215,0)</f>
        <v>0</v>
      </c>
      <c r="BF215" s="141">
        <f>IF(N215="snížená",J215,0)</f>
        <v>0</v>
      </c>
      <c r="BG215" s="141">
        <f>IF(N215="zákl. přenesená",J215,0)</f>
        <v>0</v>
      </c>
      <c r="BH215" s="141">
        <f>IF(N215="sníž. přenesená",J215,0)</f>
        <v>0</v>
      </c>
      <c r="BI215" s="141">
        <f>IF(N215="nulová",J215,0)</f>
        <v>0</v>
      </c>
      <c r="BJ215" s="16" t="s">
        <v>82</v>
      </c>
      <c r="BK215" s="141">
        <f>ROUND(I215*H215,2)</f>
        <v>0</v>
      </c>
      <c r="BL215" s="16" t="s">
        <v>139</v>
      </c>
      <c r="BM215" s="140" t="s">
        <v>729</v>
      </c>
    </row>
    <row r="216" spans="2:65" s="1" customFormat="1" ht="33" customHeight="1">
      <c r="B216" s="128"/>
      <c r="C216" s="129" t="s">
        <v>302</v>
      </c>
      <c r="D216" s="129" t="s">
        <v>135</v>
      </c>
      <c r="E216" s="130" t="s">
        <v>472</v>
      </c>
      <c r="F216" s="131" t="s">
        <v>473</v>
      </c>
      <c r="G216" s="132" t="s">
        <v>138</v>
      </c>
      <c r="H216" s="133">
        <v>116</v>
      </c>
      <c r="I216" s="134"/>
      <c r="J216" s="134">
        <f>ROUND(I216*H216,2)</f>
        <v>0</v>
      </c>
      <c r="K216" s="135"/>
      <c r="L216" s="28"/>
      <c r="M216" s="136" t="s">
        <v>1</v>
      </c>
      <c r="N216" s="137" t="s">
        <v>39</v>
      </c>
      <c r="O216" s="138">
        <v>0.77700000000000002</v>
      </c>
      <c r="P216" s="138">
        <f>O216*H216</f>
        <v>90.132000000000005</v>
      </c>
      <c r="Q216" s="138">
        <v>0.10100000000000001</v>
      </c>
      <c r="R216" s="138">
        <f>Q216*H216</f>
        <v>11.716000000000001</v>
      </c>
      <c r="S216" s="138">
        <v>0</v>
      </c>
      <c r="T216" s="139">
        <f>S216*H216</f>
        <v>0</v>
      </c>
      <c r="AR216" s="140" t="s">
        <v>139</v>
      </c>
      <c r="AT216" s="140" t="s">
        <v>135</v>
      </c>
      <c r="AU216" s="140" t="s">
        <v>84</v>
      </c>
      <c r="AY216" s="16" t="s">
        <v>133</v>
      </c>
      <c r="BE216" s="141">
        <f>IF(N216="základní",J216,0)</f>
        <v>0</v>
      </c>
      <c r="BF216" s="141">
        <f>IF(N216="snížená",J216,0)</f>
        <v>0</v>
      </c>
      <c r="BG216" s="141">
        <f>IF(N216="zákl. přenesená",J216,0)</f>
        <v>0</v>
      </c>
      <c r="BH216" s="141">
        <f>IF(N216="sníž. přenesená",J216,0)</f>
        <v>0</v>
      </c>
      <c r="BI216" s="141">
        <f>IF(N216="nulová",J216,0)</f>
        <v>0</v>
      </c>
      <c r="BJ216" s="16" t="s">
        <v>82</v>
      </c>
      <c r="BK216" s="141">
        <f>ROUND(I216*H216,2)</f>
        <v>0</v>
      </c>
      <c r="BL216" s="16" t="s">
        <v>139</v>
      </c>
      <c r="BM216" s="140" t="s">
        <v>730</v>
      </c>
    </row>
    <row r="217" spans="2:65" s="12" customFormat="1">
      <c r="B217" s="142"/>
      <c r="D217" s="143" t="s">
        <v>141</v>
      </c>
      <c r="E217" s="144" t="s">
        <v>1</v>
      </c>
      <c r="F217" s="145" t="s">
        <v>731</v>
      </c>
      <c r="H217" s="146">
        <v>116</v>
      </c>
      <c r="L217" s="142"/>
      <c r="M217" s="147"/>
      <c r="T217" s="148"/>
      <c r="AT217" s="144" t="s">
        <v>141</v>
      </c>
      <c r="AU217" s="144" t="s">
        <v>84</v>
      </c>
      <c r="AV217" s="12" t="s">
        <v>84</v>
      </c>
      <c r="AW217" s="12" t="s">
        <v>30</v>
      </c>
      <c r="AX217" s="12" t="s">
        <v>82</v>
      </c>
      <c r="AY217" s="144" t="s">
        <v>133</v>
      </c>
    </row>
    <row r="218" spans="2:65" s="1" customFormat="1" ht="21.75" customHeight="1">
      <c r="B218" s="128"/>
      <c r="C218" s="164" t="s">
        <v>307</v>
      </c>
      <c r="D218" s="164" t="s">
        <v>385</v>
      </c>
      <c r="E218" s="165" t="s">
        <v>475</v>
      </c>
      <c r="F218" s="166" t="s">
        <v>476</v>
      </c>
      <c r="G218" s="167" t="s">
        <v>138</v>
      </c>
      <c r="H218" s="168">
        <v>119.48</v>
      </c>
      <c r="I218" s="169"/>
      <c r="J218" s="169">
        <f>ROUND(I218*H218,2)</f>
        <v>0</v>
      </c>
      <c r="K218" s="170"/>
      <c r="L218" s="171"/>
      <c r="M218" s="172" t="s">
        <v>1</v>
      </c>
      <c r="N218" s="173" t="s">
        <v>39</v>
      </c>
      <c r="O218" s="138">
        <v>0</v>
      </c>
      <c r="P218" s="138">
        <f>O218*H218</f>
        <v>0</v>
      </c>
      <c r="Q218" s="138">
        <v>0.13100000000000001</v>
      </c>
      <c r="R218" s="138">
        <f>Q218*H218</f>
        <v>15.651880000000002</v>
      </c>
      <c r="S218" s="138">
        <v>0</v>
      </c>
      <c r="T218" s="139">
        <f>S218*H218</f>
        <v>0</v>
      </c>
      <c r="AR218" s="140" t="s">
        <v>173</v>
      </c>
      <c r="AT218" s="140" t="s">
        <v>385</v>
      </c>
      <c r="AU218" s="140" t="s">
        <v>84</v>
      </c>
      <c r="AY218" s="16" t="s">
        <v>133</v>
      </c>
      <c r="BE218" s="141">
        <f>IF(N218="základní",J218,0)</f>
        <v>0</v>
      </c>
      <c r="BF218" s="141">
        <f>IF(N218="snížená",J218,0)</f>
        <v>0</v>
      </c>
      <c r="BG218" s="141">
        <f>IF(N218="zákl. přenesená",J218,0)</f>
        <v>0</v>
      </c>
      <c r="BH218" s="141">
        <f>IF(N218="sníž. přenesená",J218,0)</f>
        <v>0</v>
      </c>
      <c r="BI218" s="141">
        <f>IF(N218="nulová",J218,0)</f>
        <v>0</v>
      </c>
      <c r="BJ218" s="16" t="s">
        <v>82</v>
      </c>
      <c r="BK218" s="141">
        <f>ROUND(I218*H218,2)</f>
        <v>0</v>
      </c>
      <c r="BL218" s="16" t="s">
        <v>139</v>
      </c>
      <c r="BM218" s="140" t="s">
        <v>732</v>
      </c>
    </row>
    <row r="219" spans="2:65" s="12" customFormat="1">
      <c r="B219" s="142"/>
      <c r="D219" s="143" t="s">
        <v>141</v>
      </c>
      <c r="E219" s="144" t="s">
        <v>1</v>
      </c>
      <c r="F219" s="145" t="s">
        <v>666</v>
      </c>
      <c r="H219" s="146">
        <v>116</v>
      </c>
      <c r="L219" s="142"/>
      <c r="M219" s="147"/>
      <c r="T219" s="148"/>
      <c r="AT219" s="144" t="s">
        <v>141</v>
      </c>
      <c r="AU219" s="144" t="s">
        <v>84</v>
      </c>
      <c r="AV219" s="12" t="s">
        <v>84</v>
      </c>
      <c r="AW219" s="12" t="s">
        <v>30</v>
      </c>
      <c r="AX219" s="12" t="s">
        <v>82</v>
      </c>
      <c r="AY219" s="144" t="s">
        <v>133</v>
      </c>
    </row>
    <row r="220" spans="2:65" s="12" customFormat="1">
      <c r="B220" s="142"/>
      <c r="D220" s="143" t="s">
        <v>141</v>
      </c>
      <c r="F220" s="145" t="s">
        <v>733</v>
      </c>
      <c r="H220" s="146">
        <v>119.48</v>
      </c>
      <c r="L220" s="142"/>
      <c r="M220" s="147"/>
      <c r="T220" s="148"/>
      <c r="AT220" s="144" t="s">
        <v>141</v>
      </c>
      <c r="AU220" s="144" t="s">
        <v>84</v>
      </c>
      <c r="AV220" s="12" t="s">
        <v>84</v>
      </c>
      <c r="AW220" s="12" t="s">
        <v>3</v>
      </c>
      <c r="AX220" s="12" t="s">
        <v>82</v>
      </c>
      <c r="AY220" s="144" t="s">
        <v>133</v>
      </c>
    </row>
    <row r="221" spans="2:65" s="11" customFormat="1" ht="22.75" customHeight="1">
      <c r="B221" s="117"/>
      <c r="D221" s="118" t="s">
        <v>73</v>
      </c>
      <c r="E221" s="126" t="s">
        <v>173</v>
      </c>
      <c r="F221" s="126" t="s">
        <v>494</v>
      </c>
      <c r="J221" s="127">
        <f>BK221</f>
        <v>0</v>
      </c>
      <c r="L221" s="117"/>
      <c r="M221" s="121"/>
      <c r="P221" s="122">
        <f>SUM(P222:P225)</f>
        <v>0.33200000000000002</v>
      </c>
      <c r="R221" s="122">
        <f>SUM(R222:R225)</f>
        <v>8.4000000000000012E-3</v>
      </c>
      <c r="T221" s="123">
        <f>SUM(T222:T225)</f>
        <v>0</v>
      </c>
      <c r="AR221" s="118" t="s">
        <v>82</v>
      </c>
      <c r="AT221" s="124" t="s">
        <v>73</v>
      </c>
      <c r="AU221" s="124" t="s">
        <v>82</v>
      </c>
      <c r="AY221" s="118" t="s">
        <v>133</v>
      </c>
      <c r="BK221" s="125">
        <f>SUM(BK222:BK225)</f>
        <v>0</v>
      </c>
    </row>
    <row r="222" spans="2:65" s="1" customFormat="1" ht="37.75" customHeight="1">
      <c r="B222" s="128"/>
      <c r="C222" s="129" t="s">
        <v>316</v>
      </c>
      <c r="D222" s="129" t="s">
        <v>135</v>
      </c>
      <c r="E222" s="130" t="s">
        <v>495</v>
      </c>
      <c r="F222" s="131" t="s">
        <v>496</v>
      </c>
      <c r="G222" s="132" t="s">
        <v>229</v>
      </c>
      <c r="H222" s="133">
        <v>1</v>
      </c>
      <c r="I222" s="134"/>
      <c r="J222" s="134">
        <f>ROUND(I222*H222,2)</f>
        <v>0</v>
      </c>
      <c r="K222" s="135"/>
      <c r="L222" s="28"/>
      <c r="M222" s="136" t="s">
        <v>1</v>
      </c>
      <c r="N222" s="137" t="s">
        <v>39</v>
      </c>
      <c r="O222" s="138">
        <v>0.249</v>
      </c>
      <c r="P222" s="138">
        <f>O222*H222</f>
        <v>0.249</v>
      </c>
      <c r="Q222" s="138">
        <v>5.0600000000000003E-3</v>
      </c>
      <c r="R222" s="138">
        <f>Q222*H222</f>
        <v>5.0600000000000003E-3</v>
      </c>
      <c r="S222" s="138">
        <v>0</v>
      </c>
      <c r="T222" s="139">
        <f>S222*H222</f>
        <v>0</v>
      </c>
      <c r="AR222" s="140" t="s">
        <v>139</v>
      </c>
      <c r="AT222" s="140" t="s">
        <v>135</v>
      </c>
      <c r="AU222" s="140" t="s">
        <v>84</v>
      </c>
      <c r="AY222" s="16" t="s">
        <v>133</v>
      </c>
      <c r="BE222" s="141">
        <f>IF(N222="základní",J222,0)</f>
        <v>0</v>
      </c>
      <c r="BF222" s="141">
        <f>IF(N222="snížená",J222,0)</f>
        <v>0</v>
      </c>
      <c r="BG222" s="141">
        <f>IF(N222="zákl. přenesená",J222,0)</f>
        <v>0</v>
      </c>
      <c r="BH222" s="141">
        <f>IF(N222="sníž. přenesená",J222,0)</f>
        <v>0</v>
      </c>
      <c r="BI222" s="141">
        <f>IF(N222="nulová",J222,0)</f>
        <v>0</v>
      </c>
      <c r="BJ222" s="16" t="s">
        <v>82</v>
      </c>
      <c r="BK222" s="141">
        <f>ROUND(I222*H222,2)</f>
        <v>0</v>
      </c>
      <c r="BL222" s="16" t="s">
        <v>139</v>
      </c>
      <c r="BM222" s="140" t="s">
        <v>734</v>
      </c>
    </row>
    <row r="223" spans="2:65" s="12" customFormat="1">
      <c r="B223" s="142"/>
      <c r="D223" s="143" t="s">
        <v>141</v>
      </c>
      <c r="E223" s="144" t="s">
        <v>1</v>
      </c>
      <c r="F223" s="145" t="s">
        <v>82</v>
      </c>
      <c r="H223" s="146">
        <v>1</v>
      </c>
      <c r="L223" s="142"/>
      <c r="M223" s="147"/>
      <c r="T223" s="148"/>
      <c r="AT223" s="144" t="s">
        <v>141</v>
      </c>
      <c r="AU223" s="144" t="s">
        <v>84</v>
      </c>
      <c r="AV223" s="12" t="s">
        <v>84</v>
      </c>
      <c r="AW223" s="12" t="s">
        <v>30</v>
      </c>
      <c r="AX223" s="12" t="s">
        <v>82</v>
      </c>
      <c r="AY223" s="144" t="s">
        <v>133</v>
      </c>
    </row>
    <row r="224" spans="2:65" s="1" customFormat="1" ht="37.75" customHeight="1">
      <c r="B224" s="128"/>
      <c r="C224" s="129" t="s">
        <v>324</v>
      </c>
      <c r="D224" s="129" t="s">
        <v>135</v>
      </c>
      <c r="E224" s="130" t="s">
        <v>498</v>
      </c>
      <c r="F224" s="131" t="s">
        <v>499</v>
      </c>
      <c r="G224" s="132" t="s">
        <v>229</v>
      </c>
      <c r="H224" s="133">
        <v>1</v>
      </c>
      <c r="I224" s="134"/>
      <c r="J224" s="134">
        <f>ROUND(I224*H224,2)</f>
        <v>0</v>
      </c>
      <c r="K224" s="135"/>
      <c r="L224" s="28"/>
      <c r="M224" s="136" t="s">
        <v>1</v>
      </c>
      <c r="N224" s="137" t="s">
        <v>39</v>
      </c>
      <c r="O224" s="138">
        <v>8.3000000000000004E-2</v>
      </c>
      <c r="P224" s="138">
        <f>O224*H224</f>
        <v>8.3000000000000004E-2</v>
      </c>
      <c r="Q224" s="138">
        <v>3.3400000000000001E-3</v>
      </c>
      <c r="R224" s="138">
        <f>Q224*H224</f>
        <v>3.3400000000000001E-3</v>
      </c>
      <c r="S224" s="138">
        <v>0</v>
      </c>
      <c r="T224" s="139">
        <f>S224*H224</f>
        <v>0</v>
      </c>
      <c r="AR224" s="140" t="s">
        <v>139</v>
      </c>
      <c r="AT224" s="140" t="s">
        <v>135</v>
      </c>
      <c r="AU224" s="140" t="s">
        <v>84</v>
      </c>
      <c r="AY224" s="16" t="s">
        <v>133</v>
      </c>
      <c r="BE224" s="141">
        <f>IF(N224="základní",J224,0)</f>
        <v>0</v>
      </c>
      <c r="BF224" s="141">
        <f>IF(N224="snížená",J224,0)</f>
        <v>0</v>
      </c>
      <c r="BG224" s="141">
        <f>IF(N224="zákl. přenesená",J224,0)</f>
        <v>0</v>
      </c>
      <c r="BH224" s="141">
        <f>IF(N224="sníž. přenesená",J224,0)</f>
        <v>0</v>
      </c>
      <c r="BI224" s="141">
        <f>IF(N224="nulová",J224,0)</f>
        <v>0</v>
      </c>
      <c r="BJ224" s="16" t="s">
        <v>82</v>
      </c>
      <c r="BK224" s="141">
        <f>ROUND(I224*H224,2)</f>
        <v>0</v>
      </c>
      <c r="BL224" s="16" t="s">
        <v>139</v>
      </c>
      <c r="BM224" s="140" t="s">
        <v>735</v>
      </c>
    </row>
    <row r="225" spans="2:65" s="12" customFormat="1">
      <c r="B225" s="142"/>
      <c r="D225" s="143" t="s">
        <v>141</v>
      </c>
      <c r="E225" s="144" t="s">
        <v>1</v>
      </c>
      <c r="F225" s="145" t="s">
        <v>82</v>
      </c>
      <c r="H225" s="146">
        <v>1</v>
      </c>
      <c r="L225" s="142"/>
      <c r="M225" s="147"/>
      <c r="T225" s="148"/>
      <c r="AT225" s="144" t="s">
        <v>141</v>
      </c>
      <c r="AU225" s="144" t="s">
        <v>84</v>
      </c>
      <c r="AV225" s="12" t="s">
        <v>84</v>
      </c>
      <c r="AW225" s="12" t="s">
        <v>30</v>
      </c>
      <c r="AX225" s="12" t="s">
        <v>82</v>
      </c>
      <c r="AY225" s="144" t="s">
        <v>133</v>
      </c>
    </row>
    <row r="226" spans="2:65" s="11" customFormat="1" ht="22.75" customHeight="1">
      <c r="B226" s="117"/>
      <c r="D226" s="118" t="s">
        <v>73</v>
      </c>
      <c r="E226" s="126" t="s">
        <v>178</v>
      </c>
      <c r="F226" s="126" t="s">
        <v>220</v>
      </c>
      <c r="J226" s="127">
        <f>BK226</f>
        <v>0</v>
      </c>
      <c r="L226" s="117"/>
      <c r="M226" s="121"/>
      <c r="P226" s="122">
        <f>SUM(P227:P243)</f>
        <v>123.64764799999998</v>
      </c>
      <c r="R226" s="122">
        <f>SUM(R227:R243)</f>
        <v>123.46821175999999</v>
      </c>
      <c r="T226" s="123">
        <f>SUM(T227:T243)</f>
        <v>0</v>
      </c>
      <c r="AR226" s="118" t="s">
        <v>82</v>
      </c>
      <c r="AT226" s="124" t="s">
        <v>73</v>
      </c>
      <c r="AU226" s="124" t="s">
        <v>82</v>
      </c>
      <c r="AY226" s="118" t="s">
        <v>133</v>
      </c>
      <c r="BK226" s="125">
        <f>SUM(BK227:BK243)</f>
        <v>0</v>
      </c>
    </row>
    <row r="227" spans="2:65" s="1" customFormat="1" ht="16.5" customHeight="1">
      <c r="B227" s="128"/>
      <c r="C227" s="129" t="s">
        <v>330</v>
      </c>
      <c r="D227" s="129" t="s">
        <v>135</v>
      </c>
      <c r="E227" s="130" t="s">
        <v>736</v>
      </c>
      <c r="F227" s="131" t="s">
        <v>737</v>
      </c>
      <c r="G227" s="132" t="s">
        <v>430</v>
      </c>
      <c r="H227" s="133">
        <v>1</v>
      </c>
      <c r="I227" s="134"/>
      <c r="J227" s="134">
        <f>ROUND(I227*H227,2)</f>
        <v>0</v>
      </c>
      <c r="K227" s="135"/>
      <c r="L227" s="28"/>
      <c r="M227" s="136" t="s">
        <v>1</v>
      </c>
      <c r="N227" s="137" t="s">
        <v>39</v>
      </c>
      <c r="O227" s="138">
        <v>0</v>
      </c>
      <c r="P227" s="138">
        <f>O227*H227</f>
        <v>0</v>
      </c>
      <c r="Q227" s="138">
        <v>0</v>
      </c>
      <c r="R227" s="138">
        <f>Q227*H227</f>
        <v>0</v>
      </c>
      <c r="S227" s="138">
        <v>0</v>
      </c>
      <c r="T227" s="139">
        <f>S227*H227</f>
        <v>0</v>
      </c>
      <c r="AR227" s="140" t="s">
        <v>139</v>
      </c>
      <c r="AT227" s="140" t="s">
        <v>135</v>
      </c>
      <c r="AU227" s="140" t="s">
        <v>84</v>
      </c>
      <c r="AY227" s="16" t="s">
        <v>133</v>
      </c>
      <c r="BE227" s="141">
        <f>IF(N227="základní",J227,0)</f>
        <v>0</v>
      </c>
      <c r="BF227" s="141">
        <f>IF(N227="snížená",J227,0)</f>
        <v>0</v>
      </c>
      <c r="BG227" s="141">
        <f>IF(N227="zákl. přenesená",J227,0)</f>
        <v>0</v>
      </c>
      <c r="BH227" s="141">
        <f>IF(N227="sníž. přenesená",J227,0)</f>
        <v>0</v>
      </c>
      <c r="BI227" s="141">
        <f>IF(N227="nulová",J227,0)</f>
        <v>0</v>
      </c>
      <c r="BJ227" s="16" t="s">
        <v>82</v>
      </c>
      <c r="BK227" s="141">
        <f>ROUND(I227*H227,2)</f>
        <v>0</v>
      </c>
      <c r="BL227" s="16" t="s">
        <v>139</v>
      </c>
      <c r="BM227" s="140" t="s">
        <v>738</v>
      </c>
    </row>
    <row r="228" spans="2:65" s="1" customFormat="1" ht="24.15" customHeight="1">
      <c r="B228" s="128"/>
      <c r="C228" s="129" t="s">
        <v>335</v>
      </c>
      <c r="D228" s="129" t="s">
        <v>135</v>
      </c>
      <c r="E228" s="130" t="s">
        <v>513</v>
      </c>
      <c r="F228" s="131" t="s">
        <v>514</v>
      </c>
      <c r="G228" s="132" t="s">
        <v>181</v>
      </c>
      <c r="H228" s="133">
        <v>4.3</v>
      </c>
      <c r="I228" s="134"/>
      <c r="J228" s="134">
        <f>ROUND(I228*H228,2)</f>
        <v>0</v>
      </c>
      <c r="K228" s="135"/>
      <c r="L228" s="28"/>
      <c r="M228" s="136" t="s">
        <v>1</v>
      </c>
      <c r="N228" s="137" t="s">
        <v>39</v>
      </c>
      <c r="O228" s="138">
        <v>0.14000000000000001</v>
      </c>
      <c r="P228" s="138">
        <f>O228*H228</f>
        <v>0.60199999999999998</v>
      </c>
      <c r="Q228" s="138">
        <v>0.10095</v>
      </c>
      <c r="R228" s="138">
        <f>Q228*H228</f>
        <v>0.434085</v>
      </c>
      <c r="S228" s="138">
        <v>0</v>
      </c>
      <c r="T228" s="139">
        <f>S228*H228</f>
        <v>0</v>
      </c>
      <c r="AR228" s="140" t="s">
        <v>139</v>
      </c>
      <c r="AT228" s="140" t="s">
        <v>135</v>
      </c>
      <c r="AU228" s="140" t="s">
        <v>84</v>
      </c>
      <c r="AY228" s="16" t="s">
        <v>133</v>
      </c>
      <c r="BE228" s="141">
        <f>IF(N228="základní",J228,0)</f>
        <v>0</v>
      </c>
      <c r="BF228" s="141">
        <f>IF(N228="snížená",J228,0)</f>
        <v>0</v>
      </c>
      <c r="BG228" s="141">
        <f>IF(N228="zákl. přenesená",J228,0)</f>
        <v>0</v>
      </c>
      <c r="BH228" s="141">
        <f>IF(N228="sníž. přenesená",J228,0)</f>
        <v>0</v>
      </c>
      <c r="BI228" s="141">
        <f>IF(N228="nulová",J228,0)</f>
        <v>0</v>
      </c>
      <c r="BJ228" s="16" t="s">
        <v>82</v>
      </c>
      <c r="BK228" s="141">
        <f>ROUND(I228*H228,2)</f>
        <v>0</v>
      </c>
      <c r="BL228" s="16" t="s">
        <v>139</v>
      </c>
      <c r="BM228" s="140" t="s">
        <v>739</v>
      </c>
    </row>
    <row r="229" spans="2:65" s="12" customFormat="1">
      <c r="B229" s="142"/>
      <c r="D229" s="143" t="s">
        <v>141</v>
      </c>
      <c r="E229" s="144" t="s">
        <v>1</v>
      </c>
      <c r="F229" s="145" t="s">
        <v>740</v>
      </c>
      <c r="H229" s="146">
        <v>4.3</v>
      </c>
      <c r="L229" s="142"/>
      <c r="M229" s="147"/>
      <c r="T229" s="148"/>
      <c r="AT229" s="144" t="s">
        <v>141</v>
      </c>
      <c r="AU229" s="144" t="s">
        <v>84</v>
      </c>
      <c r="AV229" s="12" t="s">
        <v>84</v>
      </c>
      <c r="AW229" s="12" t="s">
        <v>30</v>
      </c>
      <c r="AX229" s="12" t="s">
        <v>82</v>
      </c>
      <c r="AY229" s="144" t="s">
        <v>133</v>
      </c>
    </row>
    <row r="230" spans="2:65" s="1" customFormat="1" ht="16.5" customHeight="1">
      <c r="B230" s="128"/>
      <c r="C230" s="164" t="s">
        <v>501</v>
      </c>
      <c r="D230" s="164" t="s">
        <v>385</v>
      </c>
      <c r="E230" s="165" t="s">
        <v>518</v>
      </c>
      <c r="F230" s="166" t="s">
        <v>519</v>
      </c>
      <c r="G230" s="167" t="s">
        <v>181</v>
      </c>
      <c r="H230" s="168">
        <v>4.343</v>
      </c>
      <c r="I230" s="169"/>
      <c r="J230" s="169">
        <f>ROUND(I230*H230,2)</f>
        <v>0</v>
      </c>
      <c r="K230" s="170"/>
      <c r="L230" s="171"/>
      <c r="M230" s="172" t="s">
        <v>1</v>
      </c>
      <c r="N230" s="173" t="s">
        <v>39</v>
      </c>
      <c r="O230" s="138">
        <v>0</v>
      </c>
      <c r="P230" s="138">
        <f>O230*H230</f>
        <v>0</v>
      </c>
      <c r="Q230" s="138">
        <v>2.4E-2</v>
      </c>
      <c r="R230" s="138">
        <f>Q230*H230</f>
        <v>0.10423200000000001</v>
      </c>
      <c r="S230" s="138">
        <v>0</v>
      </c>
      <c r="T230" s="139">
        <f>S230*H230</f>
        <v>0</v>
      </c>
      <c r="AR230" s="140" t="s">
        <v>173</v>
      </c>
      <c r="AT230" s="140" t="s">
        <v>385</v>
      </c>
      <c r="AU230" s="140" t="s">
        <v>84</v>
      </c>
      <c r="AY230" s="16" t="s">
        <v>133</v>
      </c>
      <c r="BE230" s="141">
        <f>IF(N230="základní",J230,0)</f>
        <v>0</v>
      </c>
      <c r="BF230" s="141">
        <f>IF(N230="snížená",J230,0)</f>
        <v>0</v>
      </c>
      <c r="BG230" s="141">
        <f>IF(N230="zákl. přenesená",J230,0)</f>
        <v>0</v>
      </c>
      <c r="BH230" s="141">
        <f>IF(N230="sníž. přenesená",J230,0)</f>
        <v>0</v>
      </c>
      <c r="BI230" s="141">
        <f>IF(N230="nulová",J230,0)</f>
        <v>0</v>
      </c>
      <c r="BJ230" s="16" t="s">
        <v>82</v>
      </c>
      <c r="BK230" s="141">
        <f>ROUND(I230*H230,2)</f>
        <v>0</v>
      </c>
      <c r="BL230" s="16" t="s">
        <v>139</v>
      </c>
      <c r="BM230" s="140" t="s">
        <v>741</v>
      </c>
    </row>
    <row r="231" spans="2:65" s="12" customFormat="1">
      <c r="B231" s="142"/>
      <c r="D231" s="143" t="s">
        <v>141</v>
      </c>
      <c r="E231" s="144" t="s">
        <v>1</v>
      </c>
      <c r="F231" s="145" t="s">
        <v>740</v>
      </c>
      <c r="H231" s="146">
        <v>4.3</v>
      </c>
      <c r="L231" s="142"/>
      <c r="M231" s="147"/>
      <c r="T231" s="148"/>
      <c r="AT231" s="144" t="s">
        <v>141</v>
      </c>
      <c r="AU231" s="144" t="s">
        <v>84</v>
      </c>
      <c r="AV231" s="12" t="s">
        <v>84</v>
      </c>
      <c r="AW231" s="12" t="s">
        <v>30</v>
      </c>
      <c r="AX231" s="12" t="s">
        <v>82</v>
      </c>
      <c r="AY231" s="144" t="s">
        <v>133</v>
      </c>
    </row>
    <row r="232" spans="2:65" s="12" customFormat="1">
      <c r="B232" s="142"/>
      <c r="D232" s="143" t="s">
        <v>141</v>
      </c>
      <c r="F232" s="145" t="s">
        <v>742</v>
      </c>
      <c r="H232" s="146">
        <v>4.343</v>
      </c>
      <c r="L232" s="142"/>
      <c r="M232" s="147"/>
      <c r="T232" s="148"/>
      <c r="AT232" s="144" t="s">
        <v>141</v>
      </c>
      <c r="AU232" s="144" t="s">
        <v>84</v>
      </c>
      <c r="AV232" s="12" t="s">
        <v>84</v>
      </c>
      <c r="AW232" s="12" t="s">
        <v>3</v>
      </c>
      <c r="AX232" s="12" t="s">
        <v>82</v>
      </c>
      <c r="AY232" s="144" t="s">
        <v>133</v>
      </c>
    </row>
    <row r="233" spans="2:65" s="1" customFormat="1" ht="16.5" customHeight="1">
      <c r="B233" s="128"/>
      <c r="C233" s="129" t="s">
        <v>506</v>
      </c>
      <c r="D233" s="129" t="s">
        <v>135</v>
      </c>
      <c r="E233" s="130" t="s">
        <v>523</v>
      </c>
      <c r="F233" s="131" t="s">
        <v>524</v>
      </c>
      <c r="G233" s="132" t="s">
        <v>196</v>
      </c>
      <c r="H233" s="133">
        <v>19.544</v>
      </c>
      <c r="I233" s="134"/>
      <c r="J233" s="134">
        <f>ROUND(I233*H233,2)</f>
        <v>0</v>
      </c>
      <c r="K233" s="135"/>
      <c r="L233" s="28"/>
      <c r="M233" s="136" t="s">
        <v>1</v>
      </c>
      <c r="N233" s="137" t="s">
        <v>39</v>
      </c>
      <c r="O233" s="138">
        <v>1.4419999999999999</v>
      </c>
      <c r="P233" s="138">
        <f>O233*H233</f>
        <v>28.182448000000001</v>
      </c>
      <c r="Q233" s="138">
        <v>2.2563399999999998</v>
      </c>
      <c r="R233" s="138">
        <f>Q233*H233</f>
        <v>44.097908959999998</v>
      </c>
      <c r="S233" s="138">
        <v>0</v>
      </c>
      <c r="T233" s="139">
        <f>S233*H233</f>
        <v>0</v>
      </c>
      <c r="AR233" s="140" t="s">
        <v>139</v>
      </c>
      <c r="AT233" s="140" t="s">
        <v>135</v>
      </c>
      <c r="AU233" s="140" t="s">
        <v>84</v>
      </c>
      <c r="AY233" s="16" t="s">
        <v>133</v>
      </c>
      <c r="BE233" s="141">
        <f>IF(N233="základní",J233,0)</f>
        <v>0</v>
      </c>
      <c r="BF233" s="141">
        <f>IF(N233="snížená",J233,0)</f>
        <v>0</v>
      </c>
      <c r="BG233" s="141">
        <f>IF(N233="zákl. přenesená",J233,0)</f>
        <v>0</v>
      </c>
      <c r="BH233" s="141">
        <f>IF(N233="sníž. přenesená",J233,0)</f>
        <v>0</v>
      </c>
      <c r="BI233" s="141">
        <f>IF(N233="nulová",J233,0)</f>
        <v>0</v>
      </c>
      <c r="BJ233" s="16" t="s">
        <v>82</v>
      </c>
      <c r="BK233" s="141">
        <f>ROUND(I233*H233,2)</f>
        <v>0</v>
      </c>
      <c r="BL233" s="16" t="s">
        <v>139</v>
      </c>
      <c r="BM233" s="140" t="s">
        <v>743</v>
      </c>
    </row>
    <row r="234" spans="2:65" s="12" customFormat="1">
      <c r="B234" s="142"/>
      <c r="D234" s="143" t="s">
        <v>141</v>
      </c>
      <c r="E234" s="144" t="s">
        <v>1</v>
      </c>
      <c r="F234" s="145" t="s">
        <v>744</v>
      </c>
      <c r="H234" s="146">
        <v>0.38700000000000001</v>
      </c>
      <c r="L234" s="142"/>
      <c r="M234" s="147"/>
      <c r="T234" s="148"/>
      <c r="AT234" s="144" t="s">
        <v>141</v>
      </c>
      <c r="AU234" s="144" t="s">
        <v>84</v>
      </c>
      <c r="AV234" s="12" t="s">
        <v>84</v>
      </c>
      <c r="AW234" s="12" t="s">
        <v>30</v>
      </c>
      <c r="AX234" s="12" t="s">
        <v>74</v>
      </c>
      <c r="AY234" s="144" t="s">
        <v>133</v>
      </c>
    </row>
    <row r="235" spans="2:65" s="12" customFormat="1">
      <c r="B235" s="142"/>
      <c r="D235" s="143" t="s">
        <v>141</v>
      </c>
      <c r="E235" s="144" t="s">
        <v>1</v>
      </c>
      <c r="F235" s="145" t="s">
        <v>745</v>
      </c>
      <c r="H235" s="146">
        <v>19.157</v>
      </c>
      <c r="L235" s="142"/>
      <c r="M235" s="147"/>
      <c r="T235" s="148"/>
      <c r="AT235" s="144" t="s">
        <v>141</v>
      </c>
      <c r="AU235" s="144" t="s">
        <v>84</v>
      </c>
      <c r="AV235" s="12" t="s">
        <v>84</v>
      </c>
      <c r="AW235" s="12" t="s">
        <v>30</v>
      </c>
      <c r="AX235" s="12" t="s">
        <v>74</v>
      </c>
      <c r="AY235" s="144" t="s">
        <v>133</v>
      </c>
    </row>
    <row r="236" spans="2:65" s="13" customFormat="1">
      <c r="B236" s="149"/>
      <c r="D236" s="143" t="s">
        <v>141</v>
      </c>
      <c r="E236" s="150" t="s">
        <v>1</v>
      </c>
      <c r="F236" s="151" t="s">
        <v>149</v>
      </c>
      <c r="H236" s="152">
        <v>19.544</v>
      </c>
      <c r="L236" s="149"/>
      <c r="M236" s="153"/>
      <c r="T236" s="154"/>
      <c r="AT236" s="150" t="s">
        <v>141</v>
      </c>
      <c r="AU236" s="150" t="s">
        <v>84</v>
      </c>
      <c r="AV236" s="13" t="s">
        <v>139</v>
      </c>
      <c r="AW236" s="13" t="s">
        <v>30</v>
      </c>
      <c r="AX236" s="13" t="s">
        <v>82</v>
      </c>
      <c r="AY236" s="150" t="s">
        <v>133</v>
      </c>
    </row>
    <row r="237" spans="2:65" s="1" customFormat="1" ht="24.15" customHeight="1">
      <c r="B237" s="128"/>
      <c r="C237" s="129" t="s">
        <v>512</v>
      </c>
      <c r="D237" s="129" t="s">
        <v>135</v>
      </c>
      <c r="E237" s="130" t="s">
        <v>541</v>
      </c>
      <c r="F237" s="131" t="s">
        <v>542</v>
      </c>
      <c r="G237" s="132" t="s">
        <v>181</v>
      </c>
      <c r="H237" s="133">
        <v>159.63999999999999</v>
      </c>
      <c r="I237" s="134"/>
      <c r="J237" s="134">
        <f>ROUND(I237*H237,2)</f>
        <v>0</v>
      </c>
      <c r="K237" s="135"/>
      <c r="L237" s="28"/>
      <c r="M237" s="136" t="s">
        <v>1</v>
      </c>
      <c r="N237" s="137" t="s">
        <v>39</v>
      </c>
      <c r="O237" s="138">
        <v>0.47</v>
      </c>
      <c r="P237" s="138">
        <f>O237*H237</f>
        <v>75.030799999999985</v>
      </c>
      <c r="Q237" s="138">
        <v>0.43819000000000002</v>
      </c>
      <c r="R237" s="138">
        <f>Q237*H237</f>
        <v>69.952651599999996</v>
      </c>
      <c r="S237" s="138">
        <v>0</v>
      </c>
      <c r="T237" s="139">
        <f>S237*H237</f>
        <v>0</v>
      </c>
      <c r="AR237" s="140" t="s">
        <v>139</v>
      </c>
      <c r="AT237" s="140" t="s">
        <v>135</v>
      </c>
      <c r="AU237" s="140" t="s">
        <v>84</v>
      </c>
      <c r="AY237" s="16" t="s">
        <v>133</v>
      </c>
      <c r="BE237" s="141">
        <f>IF(N237="základní",J237,0)</f>
        <v>0</v>
      </c>
      <c r="BF237" s="141">
        <f>IF(N237="snížená",J237,0)</f>
        <v>0</v>
      </c>
      <c r="BG237" s="141">
        <f>IF(N237="zákl. přenesená",J237,0)</f>
        <v>0</v>
      </c>
      <c r="BH237" s="141">
        <f>IF(N237="sníž. přenesená",J237,0)</f>
        <v>0</v>
      </c>
      <c r="BI237" s="141">
        <f>IF(N237="nulová",J237,0)</f>
        <v>0</v>
      </c>
      <c r="BJ237" s="16" t="s">
        <v>82</v>
      </c>
      <c r="BK237" s="141">
        <f>ROUND(I237*H237,2)</f>
        <v>0</v>
      </c>
      <c r="BL237" s="16" t="s">
        <v>139</v>
      </c>
      <c r="BM237" s="140" t="s">
        <v>746</v>
      </c>
    </row>
    <row r="238" spans="2:65" s="12" customFormat="1">
      <c r="B238" s="142"/>
      <c r="D238" s="143" t="s">
        <v>141</v>
      </c>
      <c r="E238" s="144" t="s">
        <v>1</v>
      </c>
      <c r="F238" s="145" t="s">
        <v>747</v>
      </c>
      <c r="H238" s="146">
        <v>159.63999999999999</v>
      </c>
      <c r="L238" s="142"/>
      <c r="M238" s="147"/>
      <c r="T238" s="148"/>
      <c r="AT238" s="144" t="s">
        <v>141</v>
      </c>
      <c r="AU238" s="144" t="s">
        <v>84</v>
      </c>
      <c r="AV238" s="12" t="s">
        <v>84</v>
      </c>
      <c r="AW238" s="12" t="s">
        <v>30</v>
      </c>
      <c r="AX238" s="12" t="s">
        <v>82</v>
      </c>
      <c r="AY238" s="144" t="s">
        <v>133</v>
      </c>
    </row>
    <row r="239" spans="2:65" s="1" customFormat="1" ht="16.5" customHeight="1">
      <c r="B239" s="128"/>
      <c r="C239" s="164" t="s">
        <v>517</v>
      </c>
      <c r="D239" s="164" t="s">
        <v>385</v>
      </c>
      <c r="E239" s="165" t="s">
        <v>546</v>
      </c>
      <c r="F239" s="166" t="s">
        <v>547</v>
      </c>
      <c r="G239" s="167" t="s">
        <v>181</v>
      </c>
      <c r="H239" s="168">
        <v>164.429</v>
      </c>
      <c r="I239" s="169"/>
      <c r="J239" s="169">
        <f>ROUND(I239*H239,2)</f>
        <v>0</v>
      </c>
      <c r="K239" s="170"/>
      <c r="L239" s="171"/>
      <c r="M239" s="172" t="s">
        <v>1</v>
      </c>
      <c r="N239" s="173" t="s">
        <v>39</v>
      </c>
      <c r="O239" s="138">
        <v>0</v>
      </c>
      <c r="P239" s="138">
        <f>O239*H239</f>
        <v>0</v>
      </c>
      <c r="Q239" s="138">
        <v>5.3800000000000001E-2</v>
      </c>
      <c r="R239" s="138">
        <f>Q239*H239</f>
        <v>8.8462802000000007</v>
      </c>
      <c r="S239" s="138">
        <v>0</v>
      </c>
      <c r="T239" s="139">
        <f>S239*H239</f>
        <v>0</v>
      </c>
      <c r="AR239" s="140" t="s">
        <v>173</v>
      </c>
      <c r="AT239" s="140" t="s">
        <v>385</v>
      </c>
      <c r="AU239" s="140" t="s">
        <v>84</v>
      </c>
      <c r="AY239" s="16" t="s">
        <v>133</v>
      </c>
      <c r="BE239" s="141">
        <f>IF(N239="základní",J239,0)</f>
        <v>0</v>
      </c>
      <c r="BF239" s="141">
        <f>IF(N239="snížená",J239,0)</f>
        <v>0</v>
      </c>
      <c r="BG239" s="141">
        <f>IF(N239="zákl. přenesená",J239,0)</f>
        <v>0</v>
      </c>
      <c r="BH239" s="141">
        <f>IF(N239="sníž. přenesená",J239,0)</f>
        <v>0</v>
      </c>
      <c r="BI239" s="141">
        <f>IF(N239="nulová",J239,0)</f>
        <v>0</v>
      </c>
      <c r="BJ239" s="16" t="s">
        <v>82</v>
      </c>
      <c r="BK239" s="141">
        <f>ROUND(I239*H239,2)</f>
        <v>0</v>
      </c>
      <c r="BL239" s="16" t="s">
        <v>139</v>
      </c>
      <c r="BM239" s="140" t="s">
        <v>748</v>
      </c>
    </row>
    <row r="240" spans="2:65" s="12" customFormat="1">
      <c r="B240" s="142"/>
      <c r="D240" s="143" t="s">
        <v>141</v>
      </c>
      <c r="E240" s="144" t="s">
        <v>1</v>
      </c>
      <c r="F240" s="145" t="s">
        <v>749</v>
      </c>
      <c r="H240" s="146">
        <v>159.63999999999999</v>
      </c>
      <c r="L240" s="142"/>
      <c r="M240" s="147"/>
      <c r="T240" s="148"/>
      <c r="AT240" s="144" t="s">
        <v>141</v>
      </c>
      <c r="AU240" s="144" t="s">
        <v>84</v>
      </c>
      <c r="AV240" s="12" t="s">
        <v>84</v>
      </c>
      <c r="AW240" s="12" t="s">
        <v>30</v>
      </c>
      <c r="AX240" s="12" t="s">
        <v>82</v>
      </c>
      <c r="AY240" s="144" t="s">
        <v>133</v>
      </c>
    </row>
    <row r="241" spans="2:65" s="12" customFormat="1">
      <c r="B241" s="142"/>
      <c r="D241" s="143" t="s">
        <v>141</v>
      </c>
      <c r="F241" s="145" t="s">
        <v>750</v>
      </c>
      <c r="H241" s="146">
        <v>164.429</v>
      </c>
      <c r="L241" s="142"/>
      <c r="M241" s="147"/>
      <c r="T241" s="148"/>
      <c r="AT241" s="144" t="s">
        <v>141</v>
      </c>
      <c r="AU241" s="144" t="s">
        <v>84</v>
      </c>
      <c r="AV241" s="12" t="s">
        <v>84</v>
      </c>
      <c r="AW241" s="12" t="s">
        <v>3</v>
      </c>
      <c r="AX241" s="12" t="s">
        <v>82</v>
      </c>
      <c r="AY241" s="144" t="s">
        <v>133</v>
      </c>
    </row>
    <row r="242" spans="2:65" s="1" customFormat="1" ht="37.75" customHeight="1">
      <c r="B242" s="128"/>
      <c r="C242" s="129" t="s">
        <v>522</v>
      </c>
      <c r="D242" s="129" t="s">
        <v>135</v>
      </c>
      <c r="E242" s="130" t="s">
        <v>751</v>
      </c>
      <c r="F242" s="131" t="s">
        <v>752</v>
      </c>
      <c r="G242" s="132" t="s">
        <v>138</v>
      </c>
      <c r="H242" s="133">
        <v>157.4</v>
      </c>
      <c r="I242" s="134"/>
      <c r="J242" s="134">
        <f>ROUND(I242*H242,2)</f>
        <v>0</v>
      </c>
      <c r="K242" s="135"/>
      <c r="L242" s="28"/>
      <c r="M242" s="136" t="s">
        <v>1</v>
      </c>
      <c r="N242" s="137" t="s">
        <v>39</v>
      </c>
      <c r="O242" s="138">
        <v>0.126</v>
      </c>
      <c r="P242" s="138">
        <f>O242*H242</f>
        <v>19.8324</v>
      </c>
      <c r="Q242" s="138">
        <v>2.1000000000000001E-4</v>
      </c>
      <c r="R242" s="138">
        <f>Q242*H242</f>
        <v>3.3054E-2</v>
      </c>
      <c r="S242" s="138">
        <v>0</v>
      </c>
      <c r="T242" s="139">
        <f>S242*H242</f>
        <v>0</v>
      </c>
      <c r="AR242" s="140" t="s">
        <v>139</v>
      </c>
      <c r="AT242" s="140" t="s">
        <v>135</v>
      </c>
      <c r="AU242" s="140" t="s">
        <v>84</v>
      </c>
      <c r="AY242" s="16" t="s">
        <v>133</v>
      </c>
      <c r="BE242" s="141">
        <f>IF(N242="základní",J242,0)</f>
        <v>0</v>
      </c>
      <c r="BF242" s="141">
        <f>IF(N242="snížená",J242,0)</f>
        <v>0</v>
      </c>
      <c r="BG242" s="141">
        <f>IF(N242="zákl. přenesená",J242,0)</f>
        <v>0</v>
      </c>
      <c r="BH242" s="141">
        <f>IF(N242="sníž. přenesená",J242,0)</f>
        <v>0</v>
      </c>
      <c r="BI242" s="141">
        <f>IF(N242="nulová",J242,0)</f>
        <v>0</v>
      </c>
      <c r="BJ242" s="16" t="s">
        <v>82</v>
      </c>
      <c r="BK242" s="141">
        <f>ROUND(I242*H242,2)</f>
        <v>0</v>
      </c>
      <c r="BL242" s="16" t="s">
        <v>139</v>
      </c>
      <c r="BM242" s="140" t="s">
        <v>753</v>
      </c>
    </row>
    <row r="243" spans="2:65" s="12" customFormat="1">
      <c r="B243" s="142"/>
      <c r="D243" s="143" t="s">
        <v>141</v>
      </c>
      <c r="E243" s="144" t="s">
        <v>1</v>
      </c>
      <c r="F243" s="145" t="s">
        <v>754</v>
      </c>
      <c r="H243" s="146">
        <v>157.4</v>
      </c>
      <c r="L243" s="142"/>
      <c r="M243" s="147"/>
      <c r="T243" s="148"/>
      <c r="AT243" s="144" t="s">
        <v>141</v>
      </c>
      <c r="AU243" s="144" t="s">
        <v>84</v>
      </c>
      <c r="AV243" s="12" t="s">
        <v>84</v>
      </c>
      <c r="AW243" s="12" t="s">
        <v>30</v>
      </c>
      <c r="AX243" s="12" t="s">
        <v>82</v>
      </c>
      <c r="AY243" s="144" t="s">
        <v>133</v>
      </c>
    </row>
    <row r="244" spans="2:65" s="11" customFormat="1" ht="22.75" customHeight="1">
      <c r="B244" s="117"/>
      <c r="D244" s="118" t="s">
        <v>73</v>
      </c>
      <c r="E244" s="126" t="s">
        <v>551</v>
      </c>
      <c r="F244" s="126" t="s">
        <v>552</v>
      </c>
      <c r="J244" s="127">
        <f>BK244</f>
        <v>0</v>
      </c>
      <c r="L244" s="117"/>
      <c r="M244" s="121"/>
      <c r="P244" s="122">
        <f>P245</f>
        <v>242.631708</v>
      </c>
      <c r="R244" s="122">
        <f>R245</f>
        <v>0</v>
      </c>
      <c r="T244" s="123">
        <f>T245</f>
        <v>0</v>
      </c>
      <c r="AR244" s="118" t="s">
        <v>82</v>
      </c>
      <c r="AT244" s="124" t="s">
        <v>73</v>
      </c>
      <c r="AU244" s="124" t="s">
        <v>82</v>
      </c>
      <c r="AY244" s="118" t="s">
        <v>133</v>
      </c>
      <c r="BK244" s="125">
        <f>BK245</f>
        <v>0</v>
      </c>
    </row>
    <row r="245" spans="2:65" s="1" customFormat="1" ht="16.5" customHeight="1">
      <c r="B245" s="128"/>
      <c r="C245" s="129" t="s">
        <v>530</v>
      </c>
      <c r="D245" s="129" t="s">
        <v>135</v>
      </c>
      <c r="E245" s="130" t="s">
        <v>554</v>
      </c>
      <c r="F245" s="131" t="s">
        <v>555</v>
      </c>
      <c r="G245" s="132" t="s">
        <v>212</v>
      </c>
      <c r="H245" s="133">
        <v>1838.1189999999999</v>
      </c>
      <c r="I245" s="134"/>
      <c r="J245" s="134">
        <f>ROUND(I245*H245,2)</f>
        <v>0</v>
      </c>
      <c r="K245" s="135"/>
      <c r="L245" s="28"/>
      <c r="M245" s="136" t="s">
        <v>1</v>
      </c>
      <c r="N245" s="137" t="s">
        <v>39</v>
      </c>
      <c r="O245" s="138">
        <v>0.13200000000000001</v>
      </c>
      <c r="P245" s="138">
        <f>O245*H245</f>
        <v>242.631708</v>
      </c>
      <c r="Q245" s="138">
        <v>0</v>
      </c>
      <c r="R245" s="138">
        <f>Q245*H245</f>
        <v>0</v>
      </c>
      <c r="S245" s="138">
        <v>0</v>
      </c>
      <c r="T245" s="139">
        <f>S245*H245</f>
        <v>0</v>
      </c>
      <c r="AR245" s="140" t="s">
        <v>139</v>
      </c>
      <c r="AT245" s="140" t="s">
        <v>135</v>
      </c>
      <c r="AU245" s="140" t="s">
        <v>84</v>
      </c>
      <c r="AY245" s="16" t="s">
        <v>133</v>
      </c>
      <c r="BE245" s="141">
        <f>IF(N245="základní",J245,0)</f>
        <v>0</v>
      </c>
      <c r="BF245" s="141">
        <f>IF(N245="snížená",J245,0)</f>
        <v>0</v>
      </c>
      <c r="BG245" s="141">
        <f>IF(N245="zákl. přenesená",J245,0)</f>
        <v>0</v>
      </c>
      <c r="BH245" s="141">
        <f>IF(N245="sníž. přenesená",J245,0)</f>
        <v>0</v>
      </c>
      <c r="BI245" s="141">
        <f>IF(N245="nulová",J245,0)</f>
        <v>0</v>
      </c>
      <c r="BJ245" s="16" t="s">
        <v>82</v>
      </c>
      <c r="BK245" s="141">
        <f>ROUND(I245*H245,2)</f>
        <v>0</v>
      </c>
      <c r="BL245" s="16" t="s">
        <v>139</v>
      </c>
      <c r="BM245" s="140" t="s">
        <v>755</v>
      </c>
    </row>
    <row r="246" spans="2:65" s="11" customFormat="1" ht="25.9" customHeight="1">
      <c r="B246" s="117"/>
      <c r="D246" s="118" t="s">
        <v>73</v>
      </c>
      <c r="E246" s="119" t="s">
        <v>557</v>
      </c>
      <c r="F246" s="119" t="s">
        <v>558</v>
      </c>
      <c r="J246" s="120">
        <f>BK246</f>
        <v>0</v>
      </c>
      <c r="L246" s="117"/>
      <c r="M246" s="121"/>
      <c r="P246" s="122">
        <f>P247+P280+P292</f>
        <v>0</v>
      </c>
      <c r="R246" s="122">
        <f>R247+R280+R292</f>
        <v>0</v>
      </c>
      <c r="T246" s="123">
        <f>T247+T280+T292</f>
        <v>0</v>
      </c>
      <c r="AR246" s="118" t="s">
        <v>84</v>
      </c>
      <c r="AT246" s="124" t="s">
        <v>73</v>
      </c>
      <c r="AU246" s="124" t="s">
        <v>74</v>
      </c>
      <c r="AY246" s="118" t="s">
        <v>133</v>
      </c>
      <c r="BK246" s="125">
        <f>BK247+BK280+BK292</f>
        <v>0</v>
      </c>
    </row>
    <row r="247" spans="2:65" s="11" customFormat="1" ht="22.75" customHeight="1">
      <c r="B247" s="117"/>
      <c r="D247" s="118" t="s">
        <v>73</v>
      </c>
      <c r="E247" s="126" t="s">
        <v>756</v>
      </c>
      <c r="F247" s="126" t="s">
        <v>757</v>
      </c>
      <c r="J247" s="127">
        <f>BK247</f>
        <v>0</v>
      </c>
      <c r="L247" s="117"/>
      <c r="M247" s="121"/>
      <c r="P247" s="122">
        <f>SUM(P248:P279)</f>
        <v>0</v>
      </c>
      <c r="R247" s="122">
        <f>SUM(R248:R279)</f>
        <v>0</v>
      </c>
      <c r="T247" s="123">
        <f>SUM(T248:T279)</f>
        <v>0</v>
      </c>
      <c r="AR247" s="118" t="s">
        <v>84</v>
      </c>
      <c r="AT247" s="124" t="s">
        <v>73</v>
      </c>
      <c r="AU247" s="124" t="s">
        <v>82</v>
      </c>
      <c r="AY247" s="118" t="s">
        <v>133</v>
      </c>
      <c r="BK247" s="125">
        <f>SUM(BK248:BK279)</f>
        <v>0</v>
      </c>
    </row>
    <row r="248" spans="2:65" s="1" customFormat="1" ht="24.15" customHeight="1">
      <c r="B248" s="128"/>
      <c r="C248" s="129" t="s">
        <v>535</v>
      </c>
      <c r="D248" s="129" t="s">
        <v>135</v>
      </c>
      <c r="E248" s="130" t="s">
        <v>758</v>
      </c>
      <c r="F248" s="131" t="s">
        <v>759</v>
      </c>
      <c r="G248" s="132" t="s">
        <v>181</v>
      </c>
      <c r="H248" s="133">
        <v>454.2</v>
      </c>
      <c r="I248" s="134"/>
      <c r="J248" s="134">
        <f>ROUND(I248*H248,2)</f>
        <v>0</v>
      </c>
      <c r="K248" s="135"/>
      <c r="L248" s="28"/>
      <c r="M248" s="136" t="s">
        <v>1</v>
      </c>
      <c r="N248" s="137" t="s">
        <v>39</v>
      </c>
      <c r="O248" s="138">
        <v>0</v>
      </c>
      <c r="P248" s="138">
        <f>O248*H248</f>
        <v>0</v>
      </c>
      <c r="Q248" s="138">
        <v>0</v>
      </c>
      <c r="R248" s="138">
        <f>Q248*H248</f>
        <v>0</v>
      </c>
      <c r="S248" s="138">
        <v>0</v>
      </c>
      <c r="T248" s="139">
        <f>S248*H248</f>
        <v>0</v>
      </c>
      <c r="AR248" s="140" t="s">
        <v>215</v>
      </c>
      <c r="AT248" s="140" t="s">
        <v>135</v>
      </c>
      <c r="AU248" s="140" t="s">
        <v>84</v>
      </c>
      <c r="AY248" s="16" t="s">
        <v>133</v>
      </c>
      <c r="BE248" s="141">
        <f>IF(N248="základní",J248,0)</f>
        <v>0</v>
      </c>
      <c r="BF248" s="141">
        <f>IF(N248="snížená",J248,0)</f>
        <v>0</v>
      </c>
      <c r="BG248" s="141">
        <f>IF(N248="zákl. přenesená",J248,0)</f>
        <v>0</v>
      </c>
      <c r="BH248" s="141">
        <f>IF(N248="sníž. přenesená",J248,0)</f>
        <v>0</v>
      </c>
      <c r="BI248" s="141">
        <f>IF(N248="nulová",J248,0)</f>
        <v>0</v>
      </c>
      <c r="BJ248" s="16" t="s">
        <v>82</v>
      </c>
      <c r="BK248" s="141">
        <f>ROUND(I248*H248,2)</f>
        <v>0</v>
      </c>
      <c r="BL248" s="16" t="s">
        <v>215</v>
      </c>
      <c r="BM248" s="140" t="s">
        <v>760</v>
      </c>
    </row>
    <row r="249" spans="2:65" s="12" customFormat="1">
      <c r="B249" s="142"/>
      <c r="D249" s="143" t="s">
        <v>141</v>
      </c>
      <c r="E249" s="144" t="s">
        <v>1</v>
      </c>
      <c r="F249" s="145" t="s">
        <v>761</v>
      </c>
      <c r="H249" s="146">
        <v>130.80000000000001</v>
      </c>
      <c r="L249" s="142"/>
      <c r="M249" s="147"/>
      <c r="T249" s="148"/>
      <c r="AT249" s="144" t="s">
        <v>141</v>
      </c>
      <c r="AU249" s="144" t="s">
        <v>84</v>
      </c>
      <c r="AV249" s="12" t="s">
        <v>84</v>
      </c>
      <c r="AW249" s="12" t="s">
        <v>30</v>
      </c>
      <c r="AX249" s="12" t="s">
        <v>74</v>
      </c>
      <c r="AY249" s="144" t="s">
        <v>133</v>
      </c>
    </row>
    <row r="250" spans="2:65" s="12" customFormat="1">
      <c r="B250" s="142"/>
      <c r="D250" s="143" t="s">
        <v>141</v>
      </c>
      <c r="E250" s="144" t="s">
        <v>1</v>
      </c>
      <c r="F250" s="145" t="s">
        <v>762</v>
      </c>
      <c r="H250" s="146">
        <v>96.3</v>
      </c>
      <c r="L250" s="142"/>
      <c r="M250" s="147"/>
      <c r="T250" s="148"/>
      <c r="AT250" s="144" t="s">
        <v>141</v>
      </c>
      <c r="AU250" s="144" t="s">
        <v>84</v>
      </c>
      <c r="AV250" s="12" t="s">
        <v>84</v>
      </c>
      <c r="AW250" s="12" t="s">
        <v>30</v>
      </c>
      <c r="AX250" s="12" t="s">
        <v>74</v>
      </c>
      <c r="AY250" s="144" t="s">
        <v>133</v>
      </c>
    </row>
    <row r="251" spans="2:65" s="12" customFormat="1">
      <c r="B251" s="142"/>
      <c r="D251" s="143" t="s">
        <v>141</v>
      </c>
      <c r="E251" s="144" t="s">
        <v>1</v>
      </c>
      <c r="F251" s="145" t="s">
        <v>763</v>
      </c>
      <c r="H251" s="146">
        <v>130.80000000000001</v>
      </c>
      <c r="L251" s="142"/>
      <c r="M251" s="147"/>
      <c r="T251" s="148"/>
      <c r="AT251" s="144" t="s">
        <v>141</v>
      </c>
      <c r="AU251" s="144" t="s">
        <v>84</v>
      </c>
      <c r="AV251" s="12" t="s">
        <v>84</v>
      </c>
      <c r="AW251" s="12" t="s">
        <v>30</v>
      </c>
      <c r="AX251" s="12" t="s">
        <v>74</v>
      </c>
      <c r="AY251" s="144" t="s">
        <v>133</v>
      </c>
    </row>
    <row r="252" spans="2:65" s="12" customFormat="1">
      <c r="B252" s="142"/>
      <c r="D252" s="143" t="s">
        <v>141</v>
      </c>
      <c r="E252" s="144" t="s">
        <v>1</v>
      </c>
      <c r="F252" s="145" t="s">
        <v>764</v>
      </c>
      <c r="H252" s="146">
        <v>96.3</v>
      </c>
      <c r="L252" s="142"/>
      <c r="M252" s="147"/>
      <c r="T252" s="148"/>
      <c r="AT252" s="144" t="s">
        <v>141</v>
      </c>
      <c r="AU252" s="144" t="s">
        <v>84</v>
      </c>
      <c r="AV252" s="12" t="s">
        <v>84</v>
      </c>
      <c r="AW252" s="12" t="s">
        <v>30</v>
      </c>
      <c r="AX252" s="12" t="s">
        <v>74</v>
      </c>
      <c r="AY252" s="144" t="s">
        <v>133</v>
      </c>
    </row>
    <row r="253" spans="2:65" s="13" customFormat="1">
      <c r="B253" s="149"/>
      <c r="D253" s="143" t="s">
        <v>141</v>
      </c>
      <c r="E253" s="150" t="s">
        <v>1</v>
      </c>
      <c r="F253" s="151" t="s">
        <v>149</v>
      </c>
      <c r="H253" s="152">
        <v>454.20000000000005</v>
      </c>
      <c r="L253" s="149"/>
      <c r="M253" s="153"/>
      <c r="T253" s="154"/>
      <c r="AT253" s="150" t="s">
        <v>141</v>
      </c>
      <c r="AU253" s="150" t="s">
        <v>84</v>
      </c>
      <c r="AV253" s="13" t="s">
        <v>139</v>
      </c>
      <c r="AW253" s="13" t="s">
        <v>30</v>
      </c>
      <c r="AX253" s="13" t="s">
        <v>82</v>
      </c>
      <c r="AY253" s="150" t="s">
        <v>133</v>
      </c>
    </row>
    <row r="254" spans="2:65" s="1" customFormat="1" ht="44.25" customHeight="1">
      <c r="B254" s="128"/>
      <c r="C254" s="129" t="s">
        <v>540</v>
      </c>
      <c r="D254" s="129" t="s">
        <v>135</v>
      </c>
      <c r="E254" s="130" t="s">
        <v>765</v>
      </c>
      <c r="F254" s="131" t="s">
        <v>766</v>
      </c>
      <c r="G254" s="132" t="s">
        <v>138</v>
      </c>
      <c r="H254" s="133">
        <v>318.92500000000001</v>
      </c>
      <c r="I254" s="134"/>
      <c r="J254" s="134">
        <f>ROUND(I254*H254,2)</f>
        <v>0</v>
      </c>
      <c r="K254" s="135"/>
      <c r="L254" s="28"/>
      <c r="M254" s="136" t="s">
        <v>1</v>
      </c>
      <c r="N254" s="137" t="s">
        <v>39</v>
      </c>
      <c r="O254" s="138">
        <v>0</v>
      </c>
      <c r="P254" s="138">
        <f>O254*H254</f>
        <v>0</v>
      </c>
      <c r="Q254" s="138">
        <v>0</v>
      </c>
      <c r="R254" s="138">
        <f>Q254*H254</f>
        <v>0</v>
      </c>
      <c r="S254" s="138">
        <v>0</v>
      </c>
      <c r="T254" s="139">
        <f>S254*H254</f>
        <v>0</v>
      </c>
      <c r="AR254" s="140" t="s">
        <v>215</v>
      </c>
      <c r="AT254" s="140" t="s">
        <v>135</v>
      </c>
      <c r="AU254" s="140" t="s">
        <v>84</v>
      </c>
      <c r="AY254" s="16" t="s">
        <v>133</v>
      </c>
      <c r="BE254" s="141">
        <f>IF(N254="základní",J254,0)</f>
        <v>0</v>
      </c>
      <c r="BF254" s="141">
        <f>IF(N254="snížená",J254,0)</f>
        <v>0</v>
      </c>
      <c r="BG254" s="141">
        <f>IF(N254="zákl. přenesená",J254,0)</f>
        <v>0</v>
      </c>
      <c r="BH254" s="141">
        <f>IF(N254="sníž. přenesená",J254,0)</f>
        <v>0</v>
      </c>
      <c r="BI254" s="141">
        <f>IF(N254="nulová",J254,0)</f>
        <v>0</v>
      </c>
      <c r="BJ254" s="16" t="s">
        <v>82</v>
      </c>
      <c r="BK254" s="141">
        <f>ROUND(I254*H254,2)</f>
        <v>0</v>
      </c>
      <c r="BL254" s="16" t="s">
        <v>215</v>
      </c>
      <c r="BM254" s="140" t="s">
        <v>767</v>
      </c>
    </row>
    <row r="255" spans="2:65" s="12" customFormat="1">
      <c r="B255" s="142"/>
      <c r="D255" s="143" t="s">
        <v>141</v>
      </c>
      <c r="E255" s="144" t="s">
        <v>1</v>
      </c>
      <c r="F255" s="145" t="s">
        <v>768</v>
      </c>
      <c r="H255" s="146">
        <v>83.494</v>
      </c>
      <c r="L255" s="142"/>
      <c r="M255" s="147"/>
      <c r="T255" s="148"/>
      <c r="AT255" s="144" t="s">
        <v>141</v>
      </c>
      <c r="AU255" s="144" t="s">
        <v>84</v>
      </c>
      <c r="AV255" s="12" t="s">
        <v>84</v>
      </c>
      <c r="AW255" s="12" t="s">
        <v>30</v>
      </c>
      <c r="AX255" s="12" t="s">
        <v>74</v>
      </c>
      <c r="AY255" s="144" t="s">
        <v>133</v>
      </c>
    </row>
    <row r="256" spans="2:65" s="12" customFormat="1">
      <c r="B256" s="142"/>
      <c r="D256" s="143" t="s">
        <v>141</v>
      </c>
      <c r="E256" s="144" t="s">
        <v>1</v>
      </c>
      <c r="F256" s="145" t="s">
        <v>769</v>
      </c>
      <c r="H256" s="146">
        <v>61.472000000000001</v>
      </c>
      <c r="L256" s="142"/>
      <c r="M256" s="147"/>
      <c r="T256" s="148"/>
      <c r="AT256" s="144" t="s">
        <v>141</v>
      </c>
      <c r="AU256" s="144" t="s">
        <v>84</v>
      </c>
      <c r="AV256" s="12" t="s">
        <v>84</v>
      </c>
      <c r="AW256" s="12" t="s">
        <v>30</v>
      </c>
      <c r="AX256" s="12" t="s">
        <v>74</v>
      </c>
      <c r="AY256" s="144" t="s">
        <v>133</v>
      </c>
    </row>
    <row r="257" spans="2:65" s="12" customFormat="1">
      <c r="B257" s="142"/>
      <c r="D257" s="143" t="s">
        <v>141</v>
      </c>
      <c r="E257" s="144" t="s">
        <v>1</v>
      </c>
      <c r="F257" s="145" t="s">
        <v>770</v>
      </c>
      <c r="H257" s="146">
        <v>83.494</v>
      </c>
      <c r="L257" s="142"/>
      <c r="M257" s="147"/>
      <c r="T257" s="148"/>
      <c r="AT257" s="144" t="s">
        <v>141</v>
      </c>
      <c r="AU257" s="144" t="s">
        <v>84</v>
      </c>
      <c r="AV257" s="12" t="s">
        <v>84</v>
      </c>
      <c r="AW257" s="12" t="s">
        <v>30</v>
      </c>
      <c r="AX257" s="12" t="s">
        <v>74</v>
      </c>
      <c r="AY257" s="144" t="s">
        <v>133</v>
      </c>
    </row>
    <row r="258" spans="2:65" s="12" customFormat="1">
      <c r="B258" s="142"/>
      <c r="D258" s="143" t="s">
        <v>141</v>
      </c>
      <c r="E258" s="144" t="s">
        <v>1</v>
      </c>
      <c r="F258" s="145" t="s">
        <v>771</v>
      </c>
      <c r="H258" s="146">
        <v>61.472000000000001</v>
      </c>
      <c r="L258" s="142"/>
      <c r="M258" s="147"/>
      <c r="T258" s="148"/>
      <c r="AT258" s="144" t="s">
        <v>141</v>
      </c>
      <c r="AU258" s="144" t="s">
        <v>84</v>
      </c>
      <c r="AV258" s="12" t="s">
        <v>84</v>
      </c>
      <c r="AW258" s="12" t="s">
        <v>30</v>
      </c>
      <c r="AX258" s="12" t="s">
        <v>74</v>
      </c>
      <c r="AY258" s="144" t="s">
        <v>133</v>
      </c>
    </row>
    <row r="259" spans="2:65" s="13" customFormat="1">
      <c r="B259" s="149"/>
      <c r="D259" s="143" t="s">
        <v>141</v>
      </c>
      <c r="E259" s="150" t="s">
        <v>1</v>
      </c>
      <c r="F259" s="151" t="s">
        <v>149</v>
      </c>
      <c r="H259" s="152">
        <v>289.93200000000002</v>
      </c>
      <c r="L259" s="149"/>
      <c r="M259" s="153"/>
      <c r="T259" s="154"/>
      <c r="AT259" s="150" t="s">
        <v>141</v>
      </c>
      <c r="AU259" s="150" t="s">
        <v>84</v>
      </c>
      <c r="AV259" s="13" t="s">
        <v>139</v>
      </c>
      <c r="AW259" s="13" t="s">
        <v>30</v>
      </c>
      <c r="AX259" s="13" t="s">
        <v>82</v>
      </c>
      <c r="AY259" s="150" t="s">
        <v>133</v>
      </c>
    </row>
    <row r="260" spans="2:65" s="12" customFormat="1">
      <c r="B260" s="142"/>
      <c r="D260" s="143" t="s">
        <v>141</v>
      </c>
      <c r="F260" s="145" t="s">
        <v>772</v>
      </c>
      <c r="H260" s="146">
        <v>318.92500000000001</v>
      </c>
      <c r="L260" s="142"/>
      <c r="M260" s="147"/>
      <c r="T260" s="148"/>
      <c r="AT260" s="144" t="s">
        <v>141</v>
      </c>
      <c r="AU260" s="144" t="s">
        <v>84</v>
      </c>
      <c r="AV260" s="12" t="s">
        <v>84</v>
      </c>
      <c r="AW260" s="12" t="s">
        <v>3</v>
      </c>
      <c r="AX260" s="12" t="s">
        <v>82</v>
      </c>
      <c r="AY260" s="144" t="s">
        <v>133</v>
      </c>
    </row>
    <row r="261" spans="2:65" s="1" customFormat="1" ht="55.5" customHeight="1">
      <c r="B261" s="128"/>
      <c r="C261" s="129" t="s">
        <v>545</v>
      </c>
      <c r="D261" s="129" t="s">
        <v>135</v>
      </c>
      <c r="E261" s="130" t="s">
        <v>773</v>
      </c>
      <c r="F261" s="131" t="s">
        <v>774</v>
      </c>
      <c r="G261" s="132" t="s">
        <v>138</v>
      </c>
      <c r="H261" s="133">
        <v>487.96199999999999</v>
      </c>
      <c r="I261" s="134"/>
      <c r="J261" s="134">
        <f>ROUND(I261*H261,2)</f>
        <v>0</v>
      </c>
      <c r="K261" s="135"/>
      <c r="L261" s="28"/>
      <c r="M261" s="136" t="s">
        <v>1</v>
      </c>
      <c r="N261" s="137" t="s">
        <v>39</v>
      </c>
      <c r="O261" s="138">
        <v>0</v>
      </c>
      <c r="P261" s="138">
        <f>O261*H261</f>
        <v>0</v>
      </c>
      <c r="Q261" s="138">
        <v>0</v>
      </c>
      <c r="R261" s="138">
        <f>Q261*H261</f>
        <v>0</v>
      </c>
      <c r="S261" s="138">
        <v>0</v>
      </c>
      <c r="T261" s="139">
        <f>S261*H261</f>
        <v>0</v>
      </c>
      <c r="AR261" s="140" t="s">
        <v>215</v>
      </c>
      <c r="AT261" s="140" t="s">
        <v>135</v>
      </c>
      <c r="AU261" s="140" t="s">
        <v>84</v>
      </c>
      <c r="AY261" s="16" t="s">
        <v>133</v>
      </c>
      <c r="BE261" s="141">
        <f>IF(N261="základní",J261,0)</f>
        <v>0</v>
      </c>
      <c r="BF261" s="141">
        <f>IF(N261="snížená",J261,0)</f>
        <v>0</v>
      </c>
      <c r="BG261" s="141">
        <f>IF(N261="zákl. přenesená",J261,0)</f>
        <v>0</v>
      </c>
      <c r="BH261" s="141">
        <f>IF(N261="sníž. přenesená",J261,0)</f>
        <v>0</v>
      </c>
      <c r="BI261" s="141">
        <f>IF(N261="nulová",J261,0)</f>
        <v>0</v>
      </c>
      <c r="BJ261" s="16" t="s">
        <v>82</v>
      </c>
      <c r="BK261" s="141">
        <f>ROUND(I261*H261,2)</f>
        <v>0</v>
      </c>
      <c r="BL261" s="16" t="s">
        <v>215</v>
      </c>
      <c r="BM261" s="140" t="s">
        <v>775</v>
      </c>
    </row>
    <row r="262" spans="2:65" s="12" customFormat="1">
      <c r="B262" s="142"/>
      <c r="D262" s="143" t="s">
        <v>141</v>
      </c>
      <c r="E262" s="144" t="s">
        <v>1</v>
      </c>
      <c r="F262" s="145" t="s">
        <v>776</v>
      </c>
      <c r="H262" s="146">
        <v>127.748</v>
      </c>
      <c r="L262" s="142"/>
      <c r="M262" s="147"/>
      <c r="T262" s="148"/>
      <c r="AT262" s="144" t="s">
        <v>141</v>
      </c>
      <c r="AU262" s="144" t="s">
        <v>84</v>
      </c>
      <c r="AV262" s="12" t="s">
        <v>84</v>
      </c>
      <c r="AW262" s="12" t="s">
        <v>30</v>
      </c>
      <c r="AX262" s="12" t="s">
        <v>74</v>
      </c>
      <c r="AY262" s="144" t="s">
        <v>133</v>
      </c>
    </row>
    <row r="263" spans="2:65" s="12" customFormat="1">
      <c r="B263" s="142"/>
      <c r="D263" s="143" t="s">
        <v>141</v>
      </c>
      <c r="E263" s="144" t="s">
        <v>1</v>
      </c>
      <c r="F263" s="145" t="s">
        <v>777</v>
      </c>
      <c r="H263" s="146">
        <v>94.052999999999997</v>
      </c>
      <c r="L263" s="142"/>
      <c r="M263" s="147"/>
      <c r="T263" s="148"/>
      <c r="AT263" s="144" t="s">
        <v>141</v>
      </c>
      <c r="AU263" s="144" t="s">
        <v>84</v>
      </c>
      <c r="AV263" s="12" t="s">
        <v>84</v>
      </c>
      <c r="AW263" s="12" t="s">
        <v>30</v>
      </c>
      <c r="AX263" s="12" t="s">
        <v>74</v>
      </c>
      <c r="AY263" s="144" t="s">
        <v>133</v>
      </c>
    </row>
    <row r="264" spans="2:65" s="12" customFormat="1">
      <c r="B264" s="142"/>
      <c r="D264" s="143" t="s">
        <v>141</v>
      </c>
      <c r="E264" s="144" t="s">
        <v>1</v>
      </c>
      <c r="F264" s="145" t="s">
        <v>778</v>
      </c>
      <c r="H264" s="146">
        <v>127.748</v>
      </c>
      <c r="L264" s="142"/>
      <c r="M264" s="147"/>
      <c r="T264" s="148"/>
      <c r="AT264" s="144" t="s">
        <v>141</v>
      </c>
      <c r="AU264" s="144" t="s">
        <v>84</v>
      </c>
      <c r="AV264" s="12" t="s">
        <v>84</v>
      </c>
      <c r="AW264" s="12" t="s">
        <v>30</v>
      </c>
      <c r="AX264" s="12" t="s">
        <v>74</v>
      </c>
      <c r="AY264" s="144" t="s">
        <v>133</v>
      </c>
    </row>
    <row r="265" spans="2:65" s="12" customFormat="1">
      <c r="B265" s="142"/>
      <c r="D265" s="143" t="s">
        <v>141</v>
      </c>
      <c r="E265" s="144" t="s">
        <v>1</v>
      </c>
      <c r="F265" s="145" t="s">
        <v>779</v>
      </c>
      <c r="H265" s="146">
        <v>94.052999999999997</v>
      </c>
      <c r="L265" s="142"/>
      <c r="M265" s="147"/>
      <c r="T265" s="148"/>
      <c r="AT265" s="144" t="s">
        <v>141</v>
      </c>
      <c r="AU265" s="144" t="s">
        <v>84</v>
      </c>
      <c r="AV265" s="12" t="s">
        <v>84</v>
      </c>
      <c r="AW265" s="12" t="s">
        <v>30</v>
      </c>
      <c r="AX265" s="12" t="s">
        <v>74</v>
      </c>
      <c r="AY265" s="144" t="s">
        <v>133</v>
      </c>
    </row>
    <row r="266" spans="2:65" s="13" customFormat="1">
      <c r="B266" s="149"/>
      <c r="D266" s="143" t="s">
        <v>141</v>
      </c>
      <c r="E266" s="150" t="s">
        <v>1</v>
      </c>
      <c r="F266" s="151" t="s">
        <v>149</v>
      </c>
      <c r="H266" s="152">
        <v>443.60199999999998</v>
      </c>
      <c r="L266" s="149"/>
      <c r="M266" s="153"/>
      <c r="T266" s="154"/>
      <c r="AT266" s="150" t="s">
        <v>141</v>
      </c>
      <c r="AU266" s="150" t="s">
        <v>84</v>
      </c>
      <c r="AV266" s="13" t="s">
        <v>139</v>
      </c>
      <c r="AW266" s="13" t="s">
        <v>30</v>
      </c>
      <c r="AX266" s="13" t="s">
        <v>82</v>
      </c>
      <c r="AY266" s="150" t="s">
        <v>133</v>
      </c>
    </row>
    <row r="267" spans="2:65" s="12" customFormat="1">
      <c r="B267" s="142"/>
      <c r="D267" s="143" t="s">
        <v>141</v>
      </c>
      <c r="F267" s="145" t="s">
        <v>780</v>
      </c>
      <c r="H267" s="146">
        <v>487.96199999999999</v>
      </c>
      <c r="L267" s="142"/>
      <c r="M267" s="147"/>
      <c r="T267" s="148"/>
      <c r="AT267" s="144" t="s">
        <v>141</v>
      </c>
      <c r="AU267" s="144" t="s">
        <v>84</v>
      </c>
      <c r="AV267" s="12" t="s">
        <v>84</v>
      </c>
      <c r="AW267" s="12" t="s">
        <v>3</v>
      </c>
      <c r="AX267" s="12" t="s">
        <v>82</v>
      </c>
      <c r="AY267" s="144" t="s">
        <v>133</v>
      </c>
    </row>
    <row r="268" spans="2:65" s="1" customFormat="1" ht="24.15" customHeight="1">
      <c r="B268" s="128"/>
      <c r="C268" s="129" t="s">
        <v>553</v>
      </c>
      <c r="D268" s="129" t="s">
        <v>135</v>
      </c>
      <c r="E268" s="130" t="s">
        <v>781</v>
      </c>
      <c r="F268" s="131" t="s">
        <v>782</v>
      </c>
      <c r="G268" s="132" t="s">
        <v>253</v>
      </c>
      <c r="H268" s="133">
        <v>56</v>
      </c>
      <c r="I268" s="134"/>
      <c r="J268" s="134">
        <f>ROUND(I268*H268,2)</f>
        <v>0</v>
      </c>
      <c r="K268" s="135"/>
      <c r="L268" s="28"/>
      <c r="M268" s="136" t="s">
        <v>1</v>
      </c>
      <c r="N268" s="137" t="s">
        <v>39</v>
      </c>
      <c r="O268" s="138">
        <v>0</v>
      </c>
      <c r="P268" s="138">
        <f>O268*H268</f>
        <v>0</v>
      </c>
      <c r="Q268" s="138">
        <v>0</v>
      </c>
      <c r="R268" s="138">
        <f>Q268*H268</f>
        <v>0</v>
      </c>
      <c r="S268" s="138">
        <v>0</v>
      </c>
      <c r="T268" s="139">
        <f>S268*H268</f>
        <v>0</v>
      </c>
      <c r="AR268" s="140" t="s">
        <v>215</v>
      </c>
      <c r="AT268" s="140" t="s">
        <v>135</v>
      </c>
      <c r="AU268" s="140" t="s">
        <v>84</v>
      </c>
      <c r="AY268" s="16" t="s">
        <v>133</v>
      </c>
      <c r="BE268" s="141">
        <f>IF(N268="základní",J268,0)</f>
        <v>0</v>
      </c>
      <c r="BF268" s="141">
        <f>IF(N268="snížená",J268,0)</f>
        <v>0</v>
      </c>
      <c r="BG268" s="141">
        <f>IF(N268="zákl. přenesená",J268,0)</f>
        <v>0</v>
      </c>
      <c r="BH268" s="141">
        <f>IF(N268="sníž. přenesená",J268,0)</f>
        <v>0</v>
      </c>
      <c r="BI268" s="141">
        <f>IF(N268="nulová",J268,0)</f>
        <v>0</v>
      </c>
      <c r="BJ268" s="16" t="s">
        <v>82</v>
      </c>
      <c r="BK268" s="141">
        <f>ROUND(I268*H268,2)</f>
        <v>0</v>
      </c>
      <c r="BL268" s="16" t="s">
        <v>215</v>
      </c>
      <c r="BM268" s="140" t="s">
        <v>783</v>
      </c>
    </row>
    <row r="269" spans="2:65" s="12" customFormat="1">
      <c r="B269" s="142"/>
      <c r="D269" s="143" t="s">
        <v>141</v>
      </c>
      <c r="E269" s="144" t="s">
        <v>1</v>
      </c>
      <c r="F269" s="145" t="s">
        <v>593</v>
      </c>
      <c r="H269" s="146">
        <v>56</v>
      </c>
      <c r="L269" s="142"/>
      <c r="M269" s="147"/>
      <c r="T269" s="148"/>
      <c r="AT269" s="144" t="s">
        <v>141</v>
      </c>
      <c r="AU269" s="144" t="s">
        <v>84</v>
      </c>
      <c r="AV269" s="12" t="s">
        <v>84</v>
      </c>
      <c r="AW269" s="12" t="s">
        <v>30</v>
      </c>
      <c r="AX269" s="12" t="s">
        <v>82</v>
      </c>
      <c r="AY269" s="144" t="s">
        <v>133</v>
      </c>
    </row>
    <row r="270" spans="2:65" s="1" customFormat="1" ht="24.15" customHeight="1">
      <c r="B270" s="128"/>
      <c r="C270" s="129" t="s">
        <v>561</v>
      </c>
      <c r="D270" s="129" t="s">
        <v>135</v>
      </c>
      <c r="E270" s="130" t="s">
        <v>784</v>
      </c>
      <c r="F270" s="131" t="s">
        <v>785</v>
      </c>
      <c r="G270" s="132" t="s">
        <v>253</v>
      </c>
      <c r="H270" s="133">
        <v>4</v>
      </c>
      <c r="I270" s="134"/>
      <c r="J270" s="134">
        <f>ROUND(I270*H270,2)</f>
        <v>0</v>
      </c>
      <c r="K270" s="135"/>
      <c r="L270" s="28"/>
      <c r="M270" s="136" t="s">
        <v>1</v>
      </c>
      <c r="N270" s="137" t="s">
        <v>39</v>
      </c>
      <c r="O270" s="138">
        <v>0</v>
      </c>
      <c r="P270" s="138">
        <f>O270*H270</f>
        <v>0</v>
      </c>
      <c r="Q270" s="138">
        <v>0</v>
      </c>
      <c r="R270" s="138">
        <f>Q270*H270</f>
        <v>0</v>
      </c>
      <c r="S270" s="138">
        <v>0</v>
      </c>
      <c r="T270" s="139">
        <f>S270*H270</f>
        <v>0</v>
      </c>
      <c r="AR270" s="140" t="s">
        <v>215</v>
      </c>
      <c r="AT270" s="140" t="s">
        <v>135</v>
      </c>
      <c r="AU270" s="140" t="s">
        <v>84</v>
      </c>
      <c r="AY270" s="16" t="s">
        <v>133</v>
      </c>
      <c r="BE270" s="141">
        <f>IF(N270="základní",J270,0)</f>
        <v>0</v>
      </c>
      <c r="BF270" s="141">
        <f>IF(N270="snížená",J270,0)</f>
        <v>0</v>
      </c>
      <c r="BG270" s="141">
        <f>IF(N270="zákl. přenesená",J270,0)</f>
        <v>0</v>
      </c>
      <c r="BH270" s="141">
        <f>IF(N270="sníž. přenesená",J270,0)</f>
        <v>0</v>
      </c>
      <c r="BI270" s="141">
        <f>IF(N270="nulová",J270,0)</f>
        <v>0</v>
      </c>
      <c r="BJ270" s="16" t="s">
        <v>82</v>
      </c>
      <c r="BK270" s="141">
        <f>ROUND(I270*H270,2)</f>
        <v>0</v>
      </c>
      <c r="BL270" s="16" t="s">
        <v>215</v>
      </c>
      <c r="BM270" s="140" t="s">
        <v>786</v>
      </c>
    </row>
    <row r="271" spans="2:65" s="12" customFormat="1">
      <c r="B271" s="142"/>
      <c r="D271" s="143" t="s">
        <v>141</v>
      </c>
      <c r="E271" s="144" t="s">
        <v>1</v>
      </c>
      <c r="F271" s="145" t="s">
        <v>139</v>
      </c>
      <c r="H271" s="146">
        <v>4</v>
      </c>
      <c r="L271" s="142"/>
      <c r="M271" s="147"/>
      <c r="T271" s="148"/>
      <c r="AT271" s="144" t="s">
        <v>141</v>
      </c>
      <c r="AU271" s="144" t="s">
        <v>84</v>
      </c>
      <c r="AV271" s="12" t="s">
        <v>84</v>
      </c>
      <c r="AW271" s="12" t="s">
        <v>30</v>
      </c>
      <c r="AX271" s="12" t="s">
        <v>82</v>
      </c>
      <c r="AY271" s="144" t="s">
        <v>133</v>
      </c>
    </row>
    <row r="272" spans="2:65" s="1" customFormat="1" ht="24.15" customHeight="1">
      <c r="B272" s="128"/>
      <c r="C272" s="129" t="s">
        <v>565</v>
      </c>
      <c r="D272" s="129" t="s">
        <v>135</v>
      </c>
      <c r="E272" s="130" t="s">
        <v>787</v>
      </c>
      <c r="F272" s="131" t="s">
        <v>788</v>
      </c>
      <c r="G272" s="132" t="s">
        <v>253</v>
      </c>
      <c r="H272" s="133">
        <v>8</v>
      </c>
      <c r="I272" s="134"/>
      <c r="J272" s="134">
        <f>ROUND(I272*H272,2)</f>
        <v>0</v>
      </c>
      <c r="K272" s="135"/>
      <c r="L272" s="28"/>
      <c r="M272" s="136" t="s">
        <v>1</v>
      </c>
      <c r="N272" s="137" t="s">
        <v>39</v>
      </c>
      <c r="O272" s="138">
        <v>0</v>
      </c>
      <c r="P272" s="138">
        <f>O272*H272</f>
        <v>0</v>
      </c>
      <c r="Q272" s="138">
        <v>0</v>
      </c>
      <c r="R272" s="138">
        <f>Q272*H272</f>
        <v>0</v>
      </c>
      <c r="S272" s="138">
        <v>0</v>
      </c>
      <c r="T272" s="139">
        <f>S272*H272</f>
        <v>0</v>
      </c>
      <c r="AR272" s="140" t="s">
        <v>215</v>
      </c>
      <c r="AT272" s="140" t="s">
        <v>135</v>
      </c>
      <c r="AU272" s="140" t="s">
        <v>84</v>
      </c>
      <c r="AY272" s="16" t="s">
        <v>133</v>
      </c>
      <c r="BE272" s="141">
        <f>IF(N272="základní",J272,0)</f>
        <v>0</v>
      </c>
      <c r="BF272" s="141">
        <f>IF(N272="snížená",J272,0)</f>
        <v>0</v>
      </c>
      <c r="BG272" s="141">
        <f>IF(N272="zákl. přenesená",J272,0)</f>
        <v>0</v>
      </c>
      <c r="BH272" s="141">
        <f>IF(N272="sníž. přenesená",J272,0)</f>
        <v>0</v>
      </c>
      <c r="BI272" s="141">
        <f>IF(N272="nulová",J272,0)</f>
        <v>0</v>
      </c>
      <c r="BJ272" s="16" t="s">
        <v>82</v>
      </c>
      <c r="BK272" s="141">
        <f>ROUND(I272*H272,2)</f>
        <v>0</v>
      </c>
      <c r="BL272" s="16" t="s">
        <v>215</v>
      </c>
      <c r="BM272" s="140" t="s">
        <v>789</v>
      </c>
    </row>
    <row r="273" spans="2:65" s="12" customFormat="1">
      <c r="B273" s="142"/>
      <c r="D273" s="143" t="s">
        <v>141</v>
      </c>
      <c r="E273" s="144" t="s">
        <v>1</v>
      </c>
      <c r="F273" s="145" t="s">
        <v>173</v>
      </c>
      <c r="H273" s="146">
        <v>8</v>
      </c>
      <c r="L273" s="142"/>
      <c r="M273" s="147"/>
      <c r="T273" s="148"/>
      <c r="AT273" s="144" t="s">
        <v>141</v>
      </c>
      <c r="AU273" s="144" t="s">
        <v>84</v>
      </c>
      <c r="AV273" s="12" t="s">
        <v>84</v>
      </c>
      <c r="AW273" s="12" t="s">
        <v>30</v>
      </c>
      <c r="AX273" s="12" t="s">
        <v>82</v>
      </c>
      <c r="AY273" s="144" t="s">
        <v>133</v>
      </c>
    </row>
    <row r="274" spans="2:65" s="1" customFormat="1" ht="33" customHeight="1">
      <c r="B274" s="128"/>
      <c r="C274" s="129" t="s">
        <v>569</v>
      </c>
      <c r="D274" s="129" t="s">
        <v>135</v>
      </c>
      <c r="E274" s="130" t="s">
        <v>790</v>
      </c>
      <c r="F274" s="131" t="s">
        <v>791</v>
      </c>
      <c r="G274" s="132" t="s">
        <v>430</v>
      </c>
      <c r="H274" s="133">
        <v>1</v>
      </c>
      <c r="I274" s="134"/>
      <c r="J274" s="134">
        <f>ROUND(I274*H274,2)</f>
        <v>0</v>
      </c>
      <c r="K274" s="135"/>
      <c r="L274" s="28"/>
      <c r="M274" s="136" t="s">
        <v>1</v>
      </c>
      <c r="N274" s="137" t="s">
        <v>39</v>
      </c>
      <c r="O274" s="138">
        <v>0</v>
      </c>
      <c r="P274" s="138">
        <f>O274*H274</f>
        <v>0</v>
      </c>
      <c r="Q274" s="138">
        <v>0</v>
      </c>
      <c r="R274" s="138">
        <f>Q274*H274</f>
        <v>0</v>
      </c>
      <c r="S274" s="138">
        <v>0</v>
      </c>
      <c r="T274" s="139">
        <f>S274*H274</f>
        <v>0</v>
      </c>
      <c r="AR274" s="140" t="s">
        <v>215</v>
      </c>
      <c r="AT274" s="140" t="s">
        <v>135</v>
      </c>
      <c r="AU274" s="140" t="s">
        <v>84</v>
      </c>
      <c r="AY274" s="16" t="s">
        <v>133</v>
      </c>
      <c r="BE274" s="141">
        <f>IF(N274="základní",J274,0)</f>
        <v>0</v>
      </c>
      <c r="BF274" s="141">
        <f>IF(N274="snížená",J274,0)</f>
        <v>0</v>
      </c>
      <c r="BG274" s="141">
        <f>IF(N274="zákl. přenesená",J274,0)</f>
        <v>0</v>
      </c>
      <c r="BH274" s="141">
        <f>IF(N274="sníž. přenesená",J274,0)</f>
        <v>0</v>
      </c>
      <c r="BI274" s="141">
        <f>IF(N274="nulová",J274,0)</f>
        <v>0</v>
      </c>
      <c r="BJ274" s="16" t="s">
        <v>82</v>
      </c>
      <c r="BK274" s="141">
        <f>ROUND(I274*H274,2)</f>
        <v>0</v>
      </c>
      <c r="BL274" s="16" t="s">
        <v>215</v>
      </c>
      <c r="BM274" s="140" t="s">
        <v>792</v>
      </c>
    </row>
    <row r="275" spans="2:65" s="1" customFormat="1" ht="24.15" customHeight="1">
      <c r="B275" s="128"/>
      <c r="C275" s="129" t="s">
        <v>576</v>
      </c>
      <c r="D275" s="129" t="s">
        <v>135</v>
      </c>
      <c r="E275" s="130" t="s">
        <v>793</v>
      </c>
      <c r="F275" s="131" t="s">
        <v>794</v>
      </c>
      <c r="G275" s="132" t="s">
        <v>253</v>
      </c>
      <c r="H275" s="133">
        <v>6</v>
      </c>
      <c r="I275" s="134"/>
      <c r="J275" s="134">
        <f>ROUND(I275*H275,2)</f>
        <v>0</v>
      </c>
      <c r="K275" s="135"/>
      <c r="L275" s="28"/>
      <c r="M275" s="136" t="s">
        <v>1</v>
      </c>
      <c r="N275" s="137" t="s">
        <v>39</v>
      </c>
      <c r="O275" s="138">
        <v>0</v>
      </c>
      <c r="P275" s="138">
        <f>O275*H275</f>
        <v>0</v>
      </c>
      <c r="Q275" s="138">
        <v>0</v>
      </c>
      <c r="R275" s="138">
        <f>Q275*H275</f>
        <v>0</v>
      </c>
      <c r="S275" s="138">
        <v>0</v>
      </c>
      <c r="T275" s="139">
        <f>S275*H275</f>
        <v>0</v>
      </c>
      <c r="AR275" s="140" t="s">
        <v>215</v>
      </c>
      <c r="AT275" s="140" t="s">
        <v>135</v>
      </c>
      <c r="AU275" s="140" t="s">
        <v>84</v>
      </c>
      <c r="AY275" s="16" t="s">
        <v>133</v>
      </c>
      <c r="BE275" s="141">
        <f>IF(N275="základní",J275,0)</f>
        <v>0</v>
      </c>
      <c r="BF275" s="141">
        <f>IF(N275="snížená",J275,0)</f>
        <v>0</v>
      </c>
      <c r="BG275" s="141">
        <f>IF(N275="zákl. přenesená",J275,0)</f>
        <v>0</v>
      </c>
      <c r="BH275" s="141">
        <f>IF(N275="sníž. přenesená",J275,0)</f>
        <v>0</v>
      </c>
      <c r="BI275" s="141">
        <f>IF(N275="nulová",J275,0)</f>
        <v>0</v>
      </c>
      <c r="BJ275" s="16" t="s">
        <v>82</v>
      </c>
      <c r="BK275" s="141">
        <f>ROUND(I275*H275,2)</f>
        <v>0</v>
      </c>
      <c r="BL275" s="16" t="s">
        <v>215</v>
      </c>
      <c r="BM275" s="140" t="s">
        <v>795</v>
      </c>
    </row>
    <row r="276" spans="2:65" s="1" customFormat="1" ht="24.15" customHeight="1">
      <c r="B276" s="128"/>
      <c r="C276" s="129" t="s">
        <v>582</v>
      </c>
      <c r="D276" s="129" t="s">
        <v>135</v>
      </c>
      <c r="E276" s="130" t="s">
        <v>796</v>
      </c>
      <c r="F276" s="131" t="s">
        <v>797</v>
      </c>
      <c r="G276" s="132" t="s">
        <v>253</v>
      </c>
      <c r="H276" s="133">
        <v>4</v>
      </c>
      <c r="I276" s="134"/>
      <c r="J276" s="134">
        <f>ROUND(I276*H276,2)</f>
        <v>0</v>
      </c>
      <c r="K276" s="135"/>
      <c r="L276" s="28"/>
      <c r="M276" s="136" t="s">
        <v>1</v>
      </c>
      <c r="N276" s="137" t="s">
        <v>39</v>
      </c>
      <c r="O276" s="138">
        <v>0</v>
      </c>
      <c r="P276" s="138">
        <f>O276*H276</f>
        <v>0</v>
      </c>
      <c r="Q276" s="138">
        <v>0</v>
      </c>
      <c r="R276" s="138">
        <f>Q276*H276</f>
        <v>0</v>
      </c>
      <c r="S276" s="138">
        <v>0</v>
      </c>
      <c r="T276" s="139">
        <f>S276*H276</f>
        <v>0</v>
      </c>
      <c r="AR276" s="140" t="s">
        <v>215</v>
      </c>
      <c r="AT276" s="140" t="s">
        <v>135</v>
      </c>
      <c r="AU276" s="140" t="s">
        <v>84</v>
      </c>
      <c r="AY276" s="16" t="s">
        <v>133</v>
      </c>
      <c r="BE276" s="141">
        <f>IF(N276="základní",J276,0)</f>
        <v>0</v>
      </c>
      <c r="BF276" s="141">
        <f>IF(N276="snížená",J276,0)</f>
        <v>0</v>
      </c>
      <c r="BG276" s="141">
        <f>IF(N276="zákl. přenesená",J276,0)</f>
        <v>0</v>
      </c>
      <c r="BH276" s="141">
        <f>IF(N276="sníž. přenesená",J276,0)</f>
        <v>0</v>
      </c>
      <c r="BI276" s="141">
        <f>IF(N276="nulová",J276,0)</f>
        <v>0</v>
      </c>
      <c r="BJ276" s="16" t="s">
        <v>82</v>
      </c>
      <c r="BK276" s="141">
        <f>ROUND(I276*H276,2)</f>
        <v>0</v>
      </c>
      <c r="BL276" s="16" t="s">
        <v>215</v>
      </c>
      <c r="BM276" s="140" t="s">
        <v>798</v>
      </c>
    </row>
    <row r="277" spans="2:65" s="1" customFormat="1" ht="16.5" customHeight="1">
      <c r="B277" s="128"/>
      <c r="C277" s="129" t="s">
        <v>589</v>
      </c>
      <c r="D277" s="129" t="s">
        <v>135</v>
      </c>
      <c r="E277" s="130" t="s">
        <v>799</v>
      </c>
      <c r="F277" s="131" t="s">
        <v>800</v>
      </c>
      <c r="G277" s="132" t="s">
        <v>253</v>
      </c>
      <c r="H277" s="133">
        <v>64</v>
      </c>
      <c r="I277" s="134"/>
      <c r="J277" s="134">
        <f>ROUND(I277*H277,2)</f>
        <v>0</v>
      </c>
      <c r="K277" s="135"/>
      <c r="L277" s="28"/>
      <c r="M277" s="136" t="s">
        <v>1</v>
      </c>
      <c r="N277" s="137" t="s">
        <v>39</v>
      </c>
      <c r="O277" s="138">
        <v>0</v>
      </c>
      <c r="P277" s="138">
        <f>O277*H277</f>
        <v>0</v>
      </c>
      <c r="Q277" s="138">
        <v>0</v>
      </c>
      <c r="R277" s="138">
        <f>Q277*H277</f>
        <v>0</v>
      </c>
      <c r="S277" s="138">
        <v>0</v>
      </c>
      <c r="T277" s="139">
        <f>S277*H277</f>
        <v>0</v>
      </c>
      <c r="AR277" s="140" t="s">
        <v>215</v>
      </c>
      <c r="AT277" s="140" t="s">
        <v>135</v>
      </c>
      <c r="AU277" s="140" t="s">
        <v>84</v>
      </c>
      <c r="AY277" s="16" t="s">
        <v>133</v>
      </c>
      <c r="BE277" s="141">
        <f>IF(N277="základní",J277,0)</f>
        <v>0</v>
      </c>
      <c r="BF277" s="141">
        <f>IF(N277="snížená",J277,0)</f>
        <v>0</v>
      </c>
      <c r="BG277" s="141">
        <f>IF(N277="zákl. přenesená",J277,0)</f>
        <v>0</v>
      </c>
      <c r="BH277" s="141">
        <f>IF(N277="sníž. přenesená",J277,0)</f>
        <v>0</v>
      </c>
      <c r="BI277" s="141">
        <f>IF(N277="nulová",J277,0)</f>
        <v>0</v>
      </c>
      <c r="BJ277" s="16" t="s">
        <v>82</v>
      </c>
      <c r="BK277" s="141">
        <f>ROUND(I277*H277,2)</f>
        <v>0</v>
      </c>
      <c r="BL277" s="16" t="s">
        <v>215</v>
      </c>
      <c r="BM277" s="140" t="s">
        <v>801</v>
      </c>
    </row>
    <row r="278" spans="2:65" s="12" customFormat="1">
      <c r="B278" s="142"/>
      <c r="D278" s="143" t="s">
        <v>141</v>
      </c>
      <c r="E278" s="144" t="s">
        <v>1</v>
      </c>
      <c r="F278" s="145" t="s">
        <v>623</v>
      </c>
      <c r="H278" s="146">
        <v>64</v>
      </c>
      <c r="L278" s="142"/>
      <c r="M278" s="147"/>
      <c r="T278" s="148"/>
      <c r="AT278" s="144" t="s">
        <v>141</v>
      </c>
      <c r="AU278" s="144" t="s">
        <v>84</v>
      </c>
      <c r="AV278" s="12" t="s">
        <v>84</v>
      </c>
      <c r="AW278" s="12" t="s">
        <v>30</v>
      </c>
      <c r="AX278" s="12" t="s">
        <v>82</v>
      </c>
      <c r="AY278" s="144" t="s">
        <v>133</v>
      </c>
    </row>
    <row r="279" spans="2:65" s="1" customFormat="1" ht="24.15" customHeight="1">
      <c r="B279" s="128"/>
      <c r="C279" s="129" t="s">
        <v>593</v>
      </c>
      <c r="D279" s="129" t="s">
        <v>135</v>
      </c>
      <c r="E279" s="130" t="s">
        <v>802</v>
      </c>
      <c r="F279" s="131" t="s">
        <v>803</v>
      </c>
      <c r="G279" s="132" t="s">
        <v>326</v>
      </c>
      <c r="H279" s="133"/>
      <c r="I279" s="134"/>
      <c r="J279" s="134">
        <f>ROUND(I279*H279,2)</f>
        <v>0</v>
      </c>
      <c r="K279" s="135"/>
      <c r="L279" s="28"/>
      <c r="M279" s="136" t="s">
        <v>1</v>
      </c>
      <c r="N279" s="137" t="s">
        <v>39</v>
      </c>
      <c r="O279" s="138">
        <v>0</v>
      </c>
      <c r="P279" s="138">
        <f>O279*H279</f>
        <v>0</v>
      </c>
      <c r="Q279" s="138">
        <v>0</v>
      </c>
      <c r="R279" s="138">
        <f>Q279*H279</f>
        <v>0</v>
      </c>
      <c r="S279" s="138">
        <v>0</v>
      </c>
      <c r="T279" s="139">
        <f>S279*H279</f>
        <v>0</v>
      </c>
      <c r="AR279" s="140" t="s">
        <v>215</v>
      </c>
      <c r="AT279" s="140" t="s">
        <v>135</v>
      </c>
      <c r="AU279" s="140" t="s">
        <v>84</v>
      </c>
      <c r="AY279" s="16" t="s">
        <v>133</v>
      </c>
      <c r="BE279" s="141">
        <f>IF(N279="základní",J279,0)</f>
        <v>0</v>
      </c>
      <c r="BF279" s="141">
        <f>IF(N279="snížená",J279,0)</f>
        <v>0</v>
      </c>
      <c r="BG279" s="141">
        <f>IF(N279="zákl. přenesená",J279,0)</f>
        <v>0</v>
      </c>
      <c r="BH279" s="141">
        <f>IF(N279="sníž. přenesená",J279,0)</f>
        <v>0</v>
      </c>
      <c r="BI279" s="141">
        <f>IF(N279="nulová",J279,0)</f>
        <v>0</v>
      </c>
      <c r="BJ279" s="16" t="s">
        <v>82</v>
      </c>
      <c r="BK279" s="141">
        <f>ROUND(I279*H279,2)</f>
        <v>0</v>
      </c>
      <c r="BL279" s="16" t="s">
        <v>215</v>
      </c>
      <c r="BM279" s="140" t="s">
        <v>804</v>
      </c>
    </row>
    <row r="280" spans="2:65" s="11" customFormat="1" ht="22.75" customHeight="1">
      <c r="B280" s="117"/>
      <c r="D280" s="118" t="s">
        <v>73</v>
      </c>
      <c r="E280" s="126" t="s">
        <v>559</v>
      </c>
      <c r="F280" s="126" t="s">
        <v>560</v>
      </c>
      <c r="J280" s="127">
        <f>BK280</f>
        <v>0</v>
      </c>
      <c r="L280" s="117"/>
      <c r="M280" s="121"/>
      <c r="P280" s="122">
        <f>SUM(P281:P291)</f>
        <v>0</v>
      </c>
      <c r="R280" s="122">
        <f>SUM(R281:R291)</f>
        <v>0</v>
      </c>
      <c r="T280" s="123">
        <f>SUM(T281:T291)</f>
        <v>0</v>
      </c>
      <c r="AR280" s="118" t="s">
        <v>84</v>
      </c>
      <c r="AT280" s="124" t="s">
        <v>73</v>
      </c>
      <c r="AU280" s="124" t="s">
        <v>82</v>
      </c>
      <c r="AY280" s="118" t="s">
        <v>133</v>
      </c>
      <c r="BK280" s="125">
        <f>SUM(BK281:BK291)</f>
        <v>0</v>
      </c>
    </row>
    <row r="281" spans="2:65" s="1" customFormat="1" ht="24.15" customHeight="1">
      <c r="B281" s="128"/>
      <c r="C281" s="129" t="s">
        <v>597</v>
      </c>
      <c r="D281" s="129" t="s">
        <v>135</v>
      </c>
      <c r="E281" s="130" t="s">
        <v>805</v>
      </c>
      <c r="F281" s="131" t="s">
        <v>806</v>
      </c>
      <c r="G281" s="132" t="s">
        <v>138</v>
      </c>
      <c r="H281" s="133">
        <v>1449</v>
      </c>
      <c r="I281" s="134"/>
      <c r="J281" s="134">
        <f>ROUND(I281*H281,2)</f>
        <v>0</v>
      </c>
      <c r="K281" s="135"/>
      <c r="L281" s="28"/>
      <c r="M281" s="136" t="s">
        <v>1</v>
      </c>
      <c r="N281" s="137" t="s">
        <v>39</v>
      </c>
      <c r="O281" s="138">
        <v>0</v>
      </c>
      <c r="P281" s="138">
        <f>O281*H281</f>
        <v>0</v>
      </c>
      <c r="Q281" s="138">
        <v>0</v>
      </c>
      <c r="R281" s="138">
        <f>Q281*H281</f>
        <v>0</v>
      </c>
      <c r="S281" s="138">
        <v>0</v>
      </c>
      <c r="T281" s="139">
        <f>S281*H281</f>
        <v>0</v>
      </c>
      <c r="AR281" s="140" t="s">
        <v>215</v>
      </c>
      <c r="AT281" s="140" t="s">
        <v>135</v>
      </c>
      <c r="AU281" s="140" t="s">
        <v>84</v>
      </c>
      <c r="AY281" s="16" t="s">
        <v>133</v>
      </c>
      <c r="BE281" s="141">
        <f>IF(N281="základní",J281,0)</f>
        <v>0</v>
      </c>
      <c r="BF281" s="141">
        <f>IF(N281="snížená",J281,0)</f>
        <v>0</v>
      </c>
      <c r="BG281" s="141">
        <f>IF(N281="zákl. přenesená",J281,0)</f>
        <v>0</v>
      </c>
      <c r="BH281" s="141">
        <f>IF(N281="sníž. přenesená",J281,0)</f>
        <v>0</v>
      </c>
      <c r="BI281" s="141">
        <f>IF(N281="nulová",J281,0)</f>
        <v>0</v>
      </c>
      <c r="BJ281" s="16" t="s">
        <v>82</v>
      </c>
      <c r="BK281" s="141">
        <f>ROUND(I281*H281,2)</f>
        <v>0</v>
      </c>
      <c r="BL281" s="16" t="s">
        <v>215</v>
      </c>
      <c r="BM281" s="140" t="s">
        <v>807</v>
      </c>
    </row>
    <row r="282" spans="2:65" s="12" customFormat="1">
      <c r="B282" s="142"/>
      <c r="D282" s="143" t="s">
        <v>141</v>
      </c>
      <c r="E282" s="144" t="s">
        <v>1</v>
      </c>
      <c r="F282" s="145" t="s">
        <v>665</v>
      </c>
      <c r="H282" s="146">
        <v>1449</v>
      </c>
      <c r="L282" s="142"/>
      <c r="M282" s="147"/>
      <c r="T282" s="148"/>
      <c r="AT282" s="144" t="s">
        <v>141</v>
      </c>
      <c r="AU282" s="144" t="s">
        <v>84</v>
      </c>
      <c r="AV282" s="12" t="s">
        <v>84</v>
      </c>
      <c r="AW282" s="12" t="s">
        <v>30</v>
      </c>
      <c r="AX282" s="12" t="s">
        <v>82</v>
      </c>
      <c r="AY282" s="144" t="s">
        <v>133</v>
      </c>
    </row>
    <row r="283" spans="2:65" s="1" customFormat="1" ht="16.5" customHeight="1">
      <c r="B283" s="128"/>
      <c r="C283" s="129" t="s">
        <v>601</v>
      </c>
      <c r="D283" s="129" t="s">
        <v>135</v>
      </c>
      <c r="E283" s="130" t="s">
        <v>808</v>
      </c>
      <c r="F283" s="131" t="s">
        <v>567</v>
      </c>
      <c r="G283" s="132" t="s">
        <v>430</v>
      </c>
      <c r="H283" s="133">
        <v>1</v>
      </c>
      <c r="I283" s="134"/>
      <c r="J283" s="134">
        <f>ROUND(I283*H283,2)</f>
        <v>0</v>
      </c>
      <c r="K283" s="135"/>
      <c r="L283" s="28"/>
      <c r="M283" s="136" t="s">
        <v>1</v>
      </c>
      <c r="N283" s="137" t="s">
        <v>39</v>
      </c>
      <c r="O283" s="138">
        <v>0</v>
      </c>
      <c r="P283" s="138">
        <f>O283*H283</f>
        <v>0</v>
      </c>
      <c r="Q283" s="138">
        <v>0</v>
      </c>
      <c r="R283" s="138">
        <f>Q283*H283</f>
        <v>0</v>
      </c>
      <c r="S283" s="138">
        <v>0</v>
      </c>
      <c r="T283" s="139">
        <f>S283*H283</f>
        <v>0</v>
      </c>
      <c r="AR283" s="140" t="s">
        <v>215</v>
      </c>
      <c r="AT283" s="140" t="s">
        <v>135</v>
      </c>
      <c r="AU283" s="140" t="s">
        <v>84</v>
      </c>
      <c r="AY283" s="16" t="s">
        <v>133</v>
      </c>
      <c r="BE283" s="141">
        <f>IF(N283="základní",J283,0)</f>
        <v>0</v>
      </c>
      <c r="BF283" s="141">
        <f>IF(N283="snížená",J283,0)</f>
        <v>0</v>
      </c>
      <c r="BG283" s="141">
        <f>IF(N283="zákl. přenesená",J283,0)</f>
        <v>0</v>
      </c>
      <c r="BH283" s="141">
        <f>IF(N283="sníž. přenesená",J283,0)</f>
        <v>0</v>
      </c>
      <c r="BI283" s="141">
        <f>IF(N283="nulová",J283,0)</f>
        <v>0</v>
      </c>
      <c r="BJ283" s="16" t="s">
        <v>82</v>
      </c>
      <c r="BK283" s="141">
        <f>ROUND(I283*H283,2)</f>
        <v>0</v>
      </c>
      <c r="BL283" s="16" t="s">
        <v>215</v>
      </c>
      <c r="BM283" s="140" t="s">
        <v>809</v>
      </c>
    </row>
    <row r="284" spans="2:65" s="1" customFormat="1" ht="16.5" customHeight="1">
      <c r="B284" s="128"/>
      <c r="C284" s="129" t="s">
        <v>605</v>
      </c>
      <c r="D284" s="129" t="s">
        <v>135</v>
      </c>
      <c r="E284" s="130" t="s">
        <v>570</v>
      </c>
      <c r="F284" s="131" t="s">
        <v>810</v>
      </c>
      <c r="G284" s="132" t="s">
        <v>181</v>
      </c>
      <c r="H284" s="133">
        <v>771.8</v>
      </c>
      <c r="I284" s="134"/>
      <c r="J284" s="134">
        <f>ROUND(I284*H284,2)</f>
        <v>0</v>
      </c>
      <c r="K284" s="135"/>
      <c r="L284" s="28"/>
      <c r="M284" s="136" t="s">
        <v>1</v>
      </c>
      <c r="N284" s="137" t="s">
        <v>39</v>
      </c>
      <c r="O284" s="138">
        <v>0</v>
      </c>
      <c r="P284" s="138">
        <f>O284*H284</f>
        <v>0</v>
      </c>
      <c r="Q284" s="138">
        <v>0</v>
      </c>
      <c r="R284" s="138">
        <f>Q284*H284</f>
        <v>0</v>
      </c>
      <c r="S284" s="138">
        <v>0</v>
      </c>
      <c r="T284" s="139">
        <f>S284*H284</f>
        <v>0</v>
      </c>
      <c r="AR284" s="140" t="s">
        <v>215</v>
      </c>
      <c r="AT284" s="140" t="s">
        <v>135</v>
      </c>
      <c r="AU284" s="140" t="s">
        <v>84</v>
      </c>
      <c r="AY284" s="16" t="s">
        <v>133</v>
      </c>
      <c r="BE284" s="141">
        <f>IF(N284="základní",J284,0)</f>
        <v>0</v>
      </c>
      <c r="BF284" s="141">
        <f>IF(N284="snížená",J284,0)</f>
        <v>0</v>
      </c>
      <c r="BG284" s="141">
        <f>IF(N284="zákl. přenesená",J284,0)</f>
        <v>0</v>
      </c>
      <c r="BH284" s="141">
        <f>IF(N284="sníž. přenesená",J284,0)</f>
        <v>0</v>
      </c>
      <c r="BI284" s="141">
        <f>IF(N284="nulová",J284,0)</f>
        <v>0</v>
      </c>
      <c r="BJ284" s="16" t="s">
        <v>82</v>
      </c>
      <c r="BK284" s="141">
        <f>ROUND(I284*H284,2)</f>
        <v>0</v>
      </c>
      <c r="BL284" s="16" t="s">
        <v>215</v>
      </c>
      <c r="BM284" s="140" t="s">
        <v>811</v>
      </c>
    </row>
    <row r="285" spans="2:65" s="12" customFormat="1">
      <c r="B285" s="142"/>
      <c r="D285" s="143" t="s">
        <v>141</v>
      </c>
      <c r="E285" s="144" t="s">
        <v>1</v>
      </c>
      <c r="F285" s="145" t="s">
        <v>812</v>
      </c>
      <c r="H285" s="146">
        <v>208.8</v>
      </c>
      <c r="L285" s="142"/>
      <c r="M285" s="147"/>
      <c r="T285" s="148"/>
      <c r="AT285" s="144" t="s">
        <v>141</v>
      </c>
      <c r="AU285" s="144" t="s">
        <v>84</v>
      </c>
      <c r="AV285" s="12" t="s">
        <v>84</v>
      </c>
      <c r="AW285" s="12" t="s">
        <v>30</v>
      </c>
      <c r="AX285" s="12" t="s">
        <v>74</v>
      </c>
      <c r="AY285" s="144" t="s">
        <v>133</v>
      </c>
    </row>
    <row r="286" spans="2:65" s="12" customFormat="1">
      <c r="B286" s="142"/>
      <c r="D286" s="143" t="s">
        <v>141</v>
      </c>
      <c r="E286" s="144" t="s">
        <v>1</v>
      </c>
      <c r="F286" s="145" t="s">
        <v>813</v>
      </c>
      <c r="H286" s="146">
        <v>322</v>
      </c>
      <c r="L286" s="142"/>
      <c r="M286" s="147"/>
      <c r="T286" s="148"/>
      <c r="AT286" s="144" t="s">
        <v>141</v>
      </c>
      <c r="AU286" s="144" t="s">
        <v>84</v>
      </c>
      <c r="AV286" s="12" t="s">
        <v>84</v>
      </c>
      <c r="AW286" s="12" t="s">
        <v>30</v>
      </c>
      <c r="AX286" s="12" t="s">
        <v>74</v>
      </c>
      <c r="AY286" s="144" t="s">
        <v>133</v>
      </c>
    </row>
    <row r="287" spans="2:65" s="12" customFormat="1">
      <c r="B287" s="142"/>
      <c r="D287" s="143" t="s">
        <v>141</v>
      </c>
      <c r="E287" s="144" t="s">
        <v>1</v>
      </c>
      <c r="F287" s="145" t="s">
        <v>814</v>
      </c>
      <c r="H287" s="146">
        <v>35</v>
      </c>
      <c r="L287" s="142"/>
      <c r="M287" s="147"/>
      <c r="T287" s="148"/>
      <c r="AT287" s="144" t="s">
        <v>141</v>
      </c>
      <c r="AU287" s="144" t="s">
        <v>84</v>
      </c>
      <c r="AV287" s="12" t="s">
        <v>84</v>
      </c>
      <c r="AW287" s="12" t="s">
        <v>30</v>
      </c>
      <c r="AX287" s="12" t="s">
        <v>74</v>
      </c>
      <c r="AY287" s="144" t="s">
        <v>133</v>
      </c>
    </row>
    <row r="288" spans="2:65" s="12" customFormat="1">
      <c r="B288" s="142"/>
      <c r="D288" s="143" t="s">
        <v>141</v>
      </c>
      <c r="E288" s="144" t="s">
        <v>1</v>
      </c>
      <c r="F288" s="145" t="s">
        <v>815</v>
      </c>
      <c r="H288" s="146">
        <v>144</v>
      </c>
      <c r="L288" s="142"/>
      <c r="M288" s="147"/>
      <c r="T288" s="148"/>
      <c r="AT288" s="144" t="s">
        <v>141</v>
      </c>
      <c r="AU288" s="144" t="s">
        <v>84</v>
      </c>
      <c r="AV288" s="12" t="s">
        <v>84</v>
      </c>
      <c r="AW288" s="12" t="s">
        <v>30</v>
      </c>
      <c r="AX288" s="12" t="s">
        <v>74</v>
      </c>
      <c r="AY288" s="144" t="s">
        <v>133</v>
      </c>
    </row>
    <row r="289" spans="2:65" s="12" customFormat="1">
      <c r="B289" s="142"/>
      <c r="D289" s="143" t="s">
        <v>141</v>
      </c>
      <c r="E289" s="144" t="s">
        <v>1</v>
      </c>
      <c r="F289" s="145" t="s">
        <v>816</v>
      </c>
      <c r="H289" s="146">
        <v>62</v>
      </c>
      <c r="L289" s="142"/>
      <c r="M289" s="147"/>
      <c r="T289" s="148"/>
      <c r="AT289" s="144" t="s">
        <v>141</v>
      </c>
      <c r="AU289" s="144" t="s">
        <v>84</v>
      </c>
      <c r="AV289" s="12" t="s">
        <v>84</v>
      </c>
      <c r="AW289" s="12" t="s">
        <v>30</v>
      </c>
      <c r="AX289" s="12" t="s">
        <v>74</v>
      </c>
      <c r="AY289" s="144" t="s">
        <v>133</v>
      </c>
    </row>
    <row r="290" spans="2:65" s="13" customFormat="1">
      <c r="B290" s="149"/>
      <c r="D290" s="143" t="s">
        <v>141</v>
      </c>
      <c r="E290" s="150" t="s">
        <v>1</v>
      </c>
      <c r="F290" s="151" t="s">
        <v>149</v>
      </c>
      <c r="H290" s="152">
        <v>771.8</v>
      </c>
      <c r="L290" s="149"/>
      <c r="M290" s="153"/>
      <c r="T290" s="154"/>
      <c r="AT290" s="150" t="s">
        <v>141</v>
      </c>
      <c r="AU290" s="150" t="s">
        <v>84</v>
      </c>
      <c r="AV290" s="13" t="s">
        <v>139</v>
      </c>
      <c r="AW290" s="13" t="s">
        <v>30</v>
      </c>
      <c r="AX290" s="13" t="s">
        <v>82</v>
      </c>
      <c r="AY290" s="150" t="s">
        <v>133</v>
      </c>
    </row>
    <row r="291" spans="2:65" s="1" customFormat="1" ht="24.15" customHeight="1">
      <c r="B291" s="128"/>
      <c r="C291" s="129" t="s">
        <v>609</v>
      </c>
      <c r="D291" s="129" t="s">
        <v>135</v>
      </c>
      <c r="E291" s="130" t="s">
        <v>577</v>
      </c>
      <c r="F291" s="131" t="s">
        <v>578</v>
      </c>
      <c r="G291" s="132" t="s">
        <v>326</v>
      </c>
      <c r="H291" s="133"/>
      <c r="I291" s="134"/>
      <c r="J291" s="134">
        <f>ROUND(I291*H291,2)</f>
        <v>0</v>
      </c>
      <c r="K291" s="135"/>
      <c r="L291" s="28"/>
      <c r="M291" s="136" t="s">
        <v>1</v>
      </c>
      <c r="N291" s="137" t="s">
        <v>39</v>
      </c>
      <c r="O291" s="138">
        <v>0</v>
      </c>
      <c r="P291" s="138">
        <f>O291*H291</f>
        <v>0</v>
      </c>
      <c r="Q291" s="138">
        <v>0</v>
      </c>
      <c r="R291" s="138">
        <f>Q291*H291</f>
        <v>0</v>
      </c>
      <c r="S291" s="138">
        <v>0</v>
      </c>
      <c r="T291" s="139">
        <f>S291*H291</f>
        <v>0</v>
      </c>
      <c r="AR291" s="140" t="s">
        <v>215</v>
      </c>
      <c r="AT291" s="140" t="s">
        <v>135</v>
      </c>
      <c r="AU291" s="140" t="s">
        <v>84</v>
      </c>
      <c r="AY291" s="16" t="s">
        <v>133</v>
      </c>
      <c r="BE291" s="141">
        <f>IF(N291="základní",J291,0)</f>
        <v>0</v>
      </c>
      <c r="BF291" s="141">
        <f>IF(N291="snížená",J291,0)</f>
        <v>0</v>
      </c>
      <c r="BG291" s="141">
        <f>IF(N291="zákl. přenesená",J291,0)</f>
        <v>0</v>
      </c>
      <c r="BH291" s="141">
        <f>IF(N291="sníž. přenesená",J291,0)</f>
        <v>0</v>
      </c>
      <c r="BI291" s="141">
        <f>IF(N291="nulová",J291,0)</f>
        <v>0</v>
      </c>
      <c r="BJ291" s="16" t="s">
        <v>82</v>
      </c>
      <c r="BK291" s="141">
        <f>ROUND(I291*H291,2)</f>
        <v>0</v>
      </c>
      <c r="BL291" s="16" t="s">
        <v>215</v>
      </c>
      <c r="BM291" s="140" t="s">
        <v>817</v>
      </c>
    </row>
    <row r="292" spans="2:65" s="11" customFormat="1" ht="22.75" customHeight="1">
      <c r="B292" s="117"/>
      <c r="D292" s="118" t="s">
        <v>73</v>
      </c>
      <c r="E292" s="126" t="s">
        <v>587</v>
      </c>
      <c r="F292" s="126" t="s">
        <v>588</v>
      </c>
      <c r="J292" s="127">
        <f>BK292</f>
        <v>0</v>
      </c>
      <c r="L292" s="117"/>
      <c r="M292" s="121"/>
      <c r="P292" s="122">
        <f>SUM(P293:P297)</f>
        <v>0</v>
      </c>
      <c r="R292" s="122">
        <f>SUM(R293:R297)</f>
        <v>0</v>
      </c>
      <c r="T292" s="123">
        <f>SUM(T293:T297)</f>
        <v>0</v>
      </c>
      <c r="AR292" s="118" t="s">
        <v>84</v>
      </c>
      <c r="AT292" s="124" t="s">
        <v>73</v>
      </c>
      <c r="AU292" s="124" t="s">
        <v>82</v>
      </c>
      <c r="AY292" s="118" t="s">
        <v>133</v>
      </c>
      <c r="BK292" s="125">
        <f>SUM(BK293:BK297)</f>
        <v>0</v>
      </c>
    </row>
    <row r="293" spans="2:65" s="1" customFormat="1" ht="37.75" customHeight="1">
      <c r="B293" s="128"/>
      <c r="C293" s="129" t="s">
        <v>613</v>
      </c>
      <c r="D293" s="129" t="s">
        <v>135</v>
      </c>
      <c r="E293" s="130" t="s">
        <v>590</v>
      </c>
      <c r="F293" s="131" t="s">
        <v>818</v>
      </c>
      <c r="G293" s="132" t="s">
        <v>430</v>
      </c>
      <c r="H293" s="133">
        <v>2</v>
      </c>
      <c r="I293" s="134"/>
      <c r="J293" s="134">
        <f>ROUND(I293*H293,2)</f>
        <v>0</v>
      </c>
      <c r="K293" s="135"/>
      <c r="L293" s="28"/>
      <c r="M293" s="136" t="s">
        <v>1</v>
      </c>
      <c r="N293" s="137" t="s">
        <v>39</v>
      </c>
      <c r="O293" s="138">
        <v>0</v>
      </c>
      <c r="P293" s="138">
        <f>O293*H293</f>
        <v>0</v>
      </c>
      <c r="Q293" s="138">
        <v>0</v>
      </c>
      <c r="R293" s="138">
        <f>Q293*H293</f>
        <v>0</v>
      </c>
      <c r="S293" s="138">
        <v>0</v>
      </c>
      <c r="T293" s="139">
        <f>S293*H293</f>
        <v>0</v>
      </c>
      <c r="AR293" s="140" t="s">
        <v>215</v>
      </c>
      <c r="AT293" s="140" t="s">
        <v>135</v>
      </c>
      <c r="AU293" s="140" t="s">
        <v>84</v>
      </c>
      <c r="AY293" s="16" t="s">
        <v>133</v>
      </c>
      <c r="BE293" s="141">
        <f>IF(N293="základní",J293,0)</f>
        <v>0</v>
      </c>
      <c r="BF293" s="141">
        <f>IF(N293="snížená",J293,0)</f>
        <v>0</v>
      </c>
      <c r="BG293" s="141">
        <f>IF(N293="zákl. přenesená",J293,0)</f>
        <v>0</v>
      </c>
      <c r="BH293" s="141">
        <f>IF(N293="sníž. přenesená",J293,0)</f>
        <v>0</v>
      </c>
      <c r="BI293" s="141">
        <f>IF(N293="nulová",J293,0)</f>
        <v>0</v>
      </c>
      <c r="BJ293" s="16" t="s">
        <v>82</v>
      </c>
      <c r="BK293" s="141">
        <f>ROUND(I293*H293,2)</f>
        <v>0</v>
      </c>
      <c r="BL293" s="16" t="s">
        <v>215</v>
      </c>
      <c r="BM293" s="140" t="s">
        <v>819</v>
      </c>
    </row>
    <row r="294" spans="2:65" s="1" customFormat="1" ht="37.75" customHeight="1">
      <c r="B294" s="128"/>
      <c r="C294" s="129" t="s">
        <v>617</v>
      </c>
      <c r="D294" s="129" t="s">
        <v>135</v>
      </c>
      <c r="E294" s="130" t="s">
        <v>820</v>
      </c>
      <c r="F294" s="131" t="s">
        <v>821</v>
      </c>
      <c r="G294" s="132" t="s">
        <v>430</v>
      </c>
      <c r="H294" s="133">
        <v>2</v>
      </c>
      <c r="I294" s="134"/>
      <c r="J294" s="134">
        <f>ROUND(I294*H294,2)</f>
        <v>0</v>
      </c>
      <c r="K294" s="135"/>
      <c r="L294" s="28"/>
      <c r="M294" s="136" t="s">
        <v>1</v>
      </c>
      <c r="N294" s="137" t="s">
        <v>39</v>
      </c>
      <c r="O294" s="138">
        <v>0</v>
      </c>
      <c r="P294" s="138">
        <f>O294*H294</f>
        <v>0</v>
      </c>
      <c r="Q294" s="138">
        <v>0</v>
      </c>
      <c r="R294" s="138">
        <f>Q294*H294</f>
        <v>0</v>
      </c>
      <c r="S294" s="138">
        <v>0</v>
      </c>
      <c r="T294" s="139">
        <f>S294*H294</f>
        <v>0</v>
      </c>
      <c r="AR294" s="140" t="s">
        <v>215</v>
      </c>
      <c r="AT294" s="140" t="s">
        <v>135</v>
      </c>
      <c r="AU294" s="140" t="s">
        <v>84</v>
      </c>
      <c r="AY294" s="16" t="s">
        <v>133</v>
      </c>
      <c r="BE294" s="141">
        <f>IF(N294="základní",J294,0)</f>
        <v>0</v>
      </c>
      <c r="BF294" s="141">
        <f>IF(N294="snížená",J294,0)</f>
        <v>0</v>
      </c>
      <c r="BG294" s="141">
        <f>IF(N294="zákl. přenesená",J294,0)</f>
        <v>0</v>
      </c>
      <c r="BH294" s="141">
        <f>IF(N294="sníž. přenesená",J294,0)</f>
        <v>0</v>
      </c>
      <c r="BI294" s="141">
        <f>IF(N294="nulová",J294,0)</f>
        <v>0</v>
      </c>
      <c r="BJ294" s="16" t="s">
        <v>82</v>
      </c>
      <c r="BK294" s="141">
        <f>ROUND(I294*H294,2)</f>
        <v>0</v>
      </c>
      <c r="BL294" s="16" t="s">
        <v>215</v>
      </c>
      <c r="BM294" s="140" t="s">
        <v>822</v>
      </c>
    </row>
    <row r="295" spans="2:65" s="1" customFormat="1" ht="37.75" customHeight="1">
      <c r="B295" s="128"/>
      <c r="C295" s="129" t="s">
        <v>621</v>
      </c>
      <c r="D295" s="129" t="s">
        <v>135</v>
      </c>
      <c r="E295" s="130" t="s">
        <v>823</v>
      </c>
      <c r="F295" s="131" t="s">
        <v>824</v>
      </c>
      <c r="G295" s="132" t="s">
        <v>430</v>
      </c>
      <c r="H295" s="133">
        <v>4</v>
      </c>
      <c r="I295" s="134"/>
      <c r="J295" s="134">
        <f>ROUND(I295*H295,2)</f>
        <v>0</v>
      </c>
      <c r="K295" s="135"/>
      <c r="L295" s="28"/>
      <c r="M295" s="136" t="s">
        <v>1</v>
      </c>
      <c r="N295" s="137" t="s">
        <v>39</v>
      </c>
      <c r="O295" s="138">
        <v>0</v>
      </c>
      <c r="P295" s="138">
        <f>O295*H295</f>
        <v>0</v>
      </c>
      <c r="Q295" s="138">
        <v>0</v>
      </c>
      <c r="R295" s="138">
        <f>Q295*H295</f>
        <v>0</v>
      </c>
      <c r="S295" s="138">
        <v>0</v>
      </c>
      <c r="T295" s="139">
        <f>S295*H295</f>
        <v>0</v>
      </c>
      <c r="AR295" s="140" t="s">
        <v>215</v>
      </c>
      <c r="AT295" s="140" t="s">
        <v>135</v>
      </c>
      <c r="AU295" s="140" t="s">
        <v>84</v>
      </c>
      <c r="AY295" s="16" t="s">
        <v>133</v>
      </c>
      <c r="BE295" s="141">
        <f>IF(N295="základní",J295,0)</f>
        <v>0</v>
      </c>
      <c r="BF295" s="141">
        <f>IF(N295="snížená",J295,0)</f>
        <v>0</v>
      </c>
      <c r="BG295" s="141">
        <f>IF(N295="zákl. přenesená",J295,0)</f>
        <v>0</v>
      </c>
      <c r="BH295" s="141">
        <f>IF(N295="sníž. přenesená",J295,0)</f>
        <v>0</v>
      </c>
      <c r="BI295" s="141">
        <f>IF(N295="nulová",J295,0)</f>
        <v>0</v>
      </c>
      <c r="BJ295" s="16" t="s">
        <v>82</v>
      </c>
      <c r="BK295" s="141">
        <f>ROUND(I295*H295,2)</f>
        <v>0</v>
      </c>
      <c r="BL295" s="16" t="s">
        <v>215</v>
      </c>
      <c r="BM295" s="140" t="s">
        <v>825</v>
      </c>
    </row>
    <row r="296" spans="2:65" s="1" customFormat="1" ht="16.5" customHeight="1">
      <c r="B296" s="128"/>
      <c r="C296" s="129" t="s">
        <v>623</v>
      </c>
      <c r="D296" s="129" t="s">
        <v>135</v>
      </c>
      <c r="E296" s="130" t="s">
        <v>614</v>
      </c>
      <c r="F296" s="131" t="s">
        <v>615</v>
      </c>
      <c r="G296" s="132" t="s">
        <v>430</v>
      </c>
      <c r="H296" s="133">
        <v>1</v>
      </c>
      <c r="I296" s="134"/>
      <c r="J296" s="134">
        <f>ROUND(I296*H296,2)</f>
        <v>0</v>
      </c>
      <c r="K296" s="135"/>
      <c r="L296" s="28"/>
      <c r="M296" s="136" t="s">
        <v>1</v>
      </c>
      <c r="N296" s="137" t="s">
        <v>39</v>
      </c>
      <c r="O296" s="138">
        <v>0</v>
      </c>
      <c r="P296" s="138">
        <f>O296*H296</f>
        <v>0</v>
      </c>
      <c r="Q296" s="138">
        <v>0</v>
      </c>
      <c r="R296" s="138">
        <f>Q296*H296</f>
        <v>0</v>
      </c>
      <c r="S296" s="138">
        <v>0</v>
      </c>
      <c r="T296" s="139">
        <f>S296*H296</f>
        <v>0</v>
      </c>
      <c r="AR296" s="140" t="s">
        <v>215</v>
      </c>
      <c r="AT296" s="140" t="s">
        <v>135</v>
      </c>
      <c r="AU296" s="140" t="s">
        <v>84</v>
      </c>
      <c r="AY296" s="16" t="s">
        <v>133</v>
      </c>
      <c r="BE296" s="141">
        <f>IF(N296="základní",J296,0)</f>
        <v>0</v>
      </c>
      <c r="BF296" s="141">
        <f>IF(N296="snížená",J296,0)</f>
        <v>0</v>
      </c>
      <c r="BG296" s="141">
        <f>IF(N296="zákl. přenesená",J296,0)</f>
        <v>0</v>
      </c>
      <c r="BH296" s="141">
        <f>IF(N296="sníž. přenesená",J296,0)</f>
        <v>0</v>
      </c>
      <c r="BI296" s="141">
        <f>IF(N296="nulová",J296,0)</f>
        <v>0</v>
      </c>
      <c r="BJ296" s="16" t="s">
        <v>82</v>
      </c>
      <c r="BK296" s="141">
        <f>ROUND(I296*H296,2)</f>
        <v>0</v>
      </c>
      <c r="BL296" s="16" t="s">
        <v>215</v>
      </c>
      <c r="BM296" s="140" t="s">
        <v>826</v>
      </c>
    </row>
    <row r="297" spans="2:65" s="1" customFormat="1" ht="16.5" customHeight="1">
      <c r="B297" s="128"/>
      <c r="C297" s="129" t="s">
        <v>625</v>
      </c>
      <c r="D297" s="129" t="s">
        <v>135</v>
      </c>
      <c r="E297" s="130" t="s">
        <v>618</v>
      </c>
      <c r="F297" s="131" t="s">
        <v>619</v>
      </c>
      <c r="G297" s="132" t="s">
        <v>430</v>
      </c>
      <c r="H297" s="133">
        <v>1</v>
      </c>
      <c r="I297" s="134"/>
      <c r="J297" s="134">
        <f>ROUND(I297*H297,2)</f>
        <v>0</v>
      </c>
      <c r="K297" s="135"/>
      <c r="L297" s="28"/>
      <c r="M297" s="136" t="s">
        <v>1</v>
      </c>
      <c r="N297" s="137" t="s">
        <v>39</v>
      </c>
      <c r="O297" s="138">
        <v>0</v>
      </c>
      <c r="P297" s="138">
        <f>O297*H297</f>
        <v>0</v>
      </c>
      <c r="Q297" s="138">
        <v>0</v>
      </c>
      <c r="R297" s="138">
        <f>Q297*H297</f>
        <v>0</v>
      </c>
      <c r="S297" s="138">
        <v>0</v>
      </c>
      <c r="T297" s="139">
        <f>S297*H297</f>
        <v>0</v>
      </c>
      <c r="AR297" s="140" t="s">
        <v>215</v>
      </c>
      <c r="AT297" s="140" t="s">
        <v>135</v>
      </c>
      <c r="AU297" s="140" t="s">
        <v>84</v>
      </c>
      <c r="AY297" s="16" t="s">
        <v>133</v>
      </c>
      <c r="BE297" s="141">
        <f>IF(N297="základní",J297,0)</f>
        <v>0</v>
      </c>
      <c r="BF297" s="141">
        <f>IF(N297="snížená",J297,0)</f>
        <v>0</v>
      </c>
      <c r="BG297" s="141">
        <f>IF(N297="zákl. přenesená",J297,0)</f>
        <v>0</v>
      </c>
      <c r="BH297" s="141">
        <f>IF(N297="sníž. přenesená",J297,0)</f>
        <v>0</v>
      </c>
      <c r="BI297" s="141">
        <f>IF(N297="nulová",J297,0)</f>
        <v>0</v>
      </c>
      <c r="BJ297" s="16" t="s">
        <v>82</v>
      </c>
      <c r="BK297" s="141">
        <f>ROUND(I297*H297,2)</f>
        <v>0</v>
      </c>
      <c r="BL297" s="16" t="s">
        <v>215</v>
      </c>
      <c r="BM297" s="140" t="s">
        <v>827</v>
      </c>
    </row>
    <row r="298" spans="2:65" s="11" customFormat="1" ht="25.9" customHeight="1">
      <c r="B298" s="117"/>
      <c r="D298" s="118" t="s">
        <v>73</v>
      </c>
      <c r="E298" s="119" t="s">
        <v>312</v>
      </c>
      <c r="F298" s="119" t="s">
        <v>313</v>
      </c>
      <c r="J298" s="120">
        <f>BK298</f>
        <v>0</v>
      </c>
      <c r="L298" s="117"/>
      <c r="M298" s="121"/>
      <c r="P298" s="122">
        <f>P299+P301+P303+P305</f>
        <v>0</v>
      </c>
      <c r="R298" s="122">
        <f>R299+R301+R303+R305</f>
        <v>0</v>
      </c>
      <c r="T298" s="123">
        <f>T299+T301+T303+T305</f>
        <v>0</v>
      </c>
      <c r="AR298" s="118" t="s">
        <v>158</v>
      </c>
      <c r="AT298" s="124" t="s">
        <v>73</v>
      </c>
      <c r="AU298" s="124" t="s">
        <v>74</v>
      </c>
      <c r="AY298" s="118" t="s">
        <v>133</v>
      </c>
      <c r="BK298" s="125">
        <f>BK299+BK301+BK303+BK305</f>
        <v>0</v>
      </c>
    </row>
    <row r="299" spans="2:65" s="11" customFormat="1" ht="22.75" customHeight="1">
      <c r="B299" s="117"/>
      <c r="D299" s="118" t="s">
        <v>73</v>
      </c>
      <c r="E299" s="126" t="s">
        <v>314</v>
      </c>
      <c r="F299" s="126" t="s">
        <v>315</v>
      </c>
      <c r="J299" s="127">
        <f>BK299</f>
        <v>0</v>
      </c>
      <c r="L299" s="117"/>
      <c r="M299" s="121"/>
      <c r="P299" s="122">
        <f>P300</f>
        <v>0</v>
      </c>
      <c r="R299" s="122">
        <f>R300</f>
        <v>0</v>
      </c>
      <c r="T299" s="123">
        <f>T300</f>
        <v>0</v>
      </c>
      <c r="AR299" s="118" t="s">
        <v>158</v>
      </c>
      <c r="AT299" s="124" t="s">
        <v>73</v>
      </c>
      <c r="AU299" s="124" t="s">
        <v>82</v>
      </c>
      <c r="AY299" s="118" t="s">
        <v>133</v>
      </c>
      <c r="BK299" s="125">
        <f>BK300</f>
        <v>0</v>
      </c>
    </row>
    <row r="300" spans="2:65" s="1" customFormat="1" ht="21.75" customHeight="1">
      <c r="B300" s="128"/>
      <c r="C300" s="129" t="s">
        <v>627</v>
      </c>
      <c r="D300" s="129" t="s">
        <v>135</v>
      </c>
      <c r="E300" s="130" t="s">
        <v>317</v>
      </c>
      <c r="F300" s="131" t="s">
        <v>318</v>
      </c>
      <c r="G300" s="132" t="s">
        <v>319</v>
      </c>
      <c r="H300" s="133">
        <v>48</v>
      </c>
      <c r="I300" s="134"/>
      <c r="J300" s="134">
        <f>ROUND(I300*H300,2)</f>
        <v>0</v>
      </c>
      <c r="K300" s="135"/>
      <c r="L300" s="28"/>
      <c r="M300" s="136" t="s">
        <v>1</v>
      </c>
      <c r="N300" s="137" t="s">
        <v>39</v>
      </c>
      <c r="O300" s="138">
        <v>0</v>
      </c>
      <c r="P300" s="138">
        <f>O300*H300</f>
        <v>0</v>
      </c>
      <c r="Q300" s="138">
        <v>0</v>
      </c>
      <c r="R300" s="138">
        <f>Q300*H300</f>
        <v>0</v>
      </c>
      <c r="S300" s="138">
        <v>0</v>
      </c>
      <c r="T300" s="139">
        <f>S300*H300</f>
        <v>0</v>
      </c>
      <c r="AR300" s="140" t="s">
        <v>320</v>
      </c>
      <c r="AT300" s="140" t="s">
        <v>135</v>
      </c>
      <c r="AU300" s="140" t="s">
        <v>84</v>
      </c>
      <c r="AY300" s="16" t="s">
        <v>133</v>
      </c>
      <c r="BE300" s="141">
        <f>IF(N300="základní",J300,0)</f>
        <v>0</v>
      </c>
      <c r="BF300" s="141">
        <f>IF(N300="snížená",J300,0)</f>
        <v>0</v>
      </c>
      <c r="BG300" s="141">
        <f>IF(N300="zákl. přenesená",J300,0)</f>
        <v>0</v>
      </c>
      <c r="BH300" s="141">
        <f>IF(N300="sníž. přenesená",J300,0)</f>
        <v>0</v>
      </c>
      <c r="BI300" s="141">
        <f>IF(N300="nulová",J300,0)</f>
        <v>0</v>
      </c>
      <c r="BJ300" s="16" t="s">
        <v>82</v>
      </c>
      <c r="BK300" s="141">
        <f>ROUND(I300*H300,2)</f>
        <v>0</v>
      </c>
      <c r="BL300" s="16" t="s">
        <v>320</v>
      </c>
      <c r="BM300" s="140" t="s">
        <v>828</v>
      </c>
    </row>
    <row r="301" spans="2:65" s="11" customFormat="1" ht="22.75" customHeight="1">
      <c r="B301" s="117"/>
      <c r="D301" s="118" t="s">
        <v>73</v>
      </c>
      <c r="E301" s="126" t="s">
        <v>322</v>
      </c>
      <c r="F301" s="126" t="s">
        <v>323</v>
      </c>
      <c r="J301" s="127">
        <f>BK301</f>
        <v>0</v>
      </c>
      <c r="L301" s="117"/>
      <c r="M301" s="121"/>
      <c r="P301" s="122">
        <f>P302</f>
        <v>0</v>
      </c>
      <c r="R301" s="122">
        <f>R302</f>
        <v>0</v>
      </c>
      <c r="T301" s="123">
        <f>T302</f>
        <v>0</v>
      </c>
      <c r="AR301" s="118" t="s">
        <v>158</v>
      </c>
      <c r="AT301" s="124" t="s">
        <v>73</v>
      </c>
      <c r="AU301" s="124" t="s">
        <v>82</v>
      </c>
      <c r="AY301" s="118" t="s">
        <v>133</v>
      </c>
      <c r="BK301" s="125">
        <f>BK302</f>
        <v>0</v>
      </c>
    </row>
    <row r="302" spans="2:65" s="1" customFormat="1" ht="16.5" customHeight="1">
      <c r="B302" s="128"/>
      <c r="C302" s="129" t="s">
        <v>829</v>
      </c>
      <c r="D302" s="129" t="s">
        <v>135</v>
      </c>
      <c r="E302" s="130" t="s">
        <v>325</v>
      </c>
      <c r="F302" s="131" t="s">
        <v>323</v>
      </c>
      <c r="G302" s="132" t="s">
        <v>326</v>
      </c>
      <c r="H302" s="133"/>
      <c r="I302" s="134"/>
      <c r="J302" s="134">
        <f>ROUND(I302*H302,2)</f>
        <v>0</v>
      </c>
      <c r="K302" s="135"/>
      <c r="L302" s="28"/>
      <c r="M302" s="136" t="s">
        <v>1</v>
      </c>
      <c r="N302" s="137" t="s">
        <v>39</v>
      </c>
      <c r="O302" s="138">
        <v>0</v>
      </c>
      <c r="P302" s="138">
        <f>O302*H302</f>
        <v>0</v>
      </c>
      <c r="Q302" s="138">
        <v>0</v>
      </c>
      <c r="R302" s="138">
        <f>Q302*H302</f>
        <v>0</v>
      </c>
      <c r="S302" s="138">
        <v>0</v>
      </c>
      <c r="T302" s="139">
        <f>S302*H302</f>
        <v>0</v>
      </c>
      <c r="AR302" s="140" t="s">
        <v>320</v>
      </c>
      <c r="AT302" s="140" t="s">
        <v>135</v>
      </c>
      <c r="AU302" s="140" t="s">
        <v>84</v>
      </c>
      <c r="AY302" s="16" t="s">
        <v>133</v>
      </c>
      <c r="BE302" s="141">
        <f>IF(N302="základní",J302,0)</f>
        <v>0</v>
      </c>
      <c r="BF302" s="141">
        <f>IF(N302="snížená",J302,0)</f>
        <v>0</v>
      </c>
      <c r="BG302" s="141">
        <f>IF(N302="zákl. přenesená",J302,0)</f>
        <v>0</v>
      </c>
      <c r="BH302" s="141">
        <f>IF(N302="sníž. přenesená",J302,0)</f>
        <v>0</v>
      </c>
      <c r="BI302" s="141">
        <f>IF(N302="nulová",J302,0)</f>
        <v>0</v>
      </c>
      <c r="BJ302" s="16" t="s">
        <v>82</v>
      </c>
      <c r="BK302" s="141">
        <f>ROUND(I302*H302,2)</f>
        <v>0</v>
      </c>
      <c r="BL302" s="16" t="s">
        <v>320</v>
      </c>
      <c r="BM302" s="140" t="s">
        <v>830</v>
      </c>
    </row>
    <row r="303" spans="2:65" s="11" customFormat="1" ht="22.75" customHeight="1">
      <c r="B303" s="117"/>
      <c r="D303" s="118" t="s">
        <v>73</v>
      </c>
      <c r="E303" s="126" t="s">
        <v>328</v>
      </c>
      <c r="F303" s="126" t="s">
        <v>329</v>
      </c>
      <c r="J303" s="127">
        <f>BK303</f>
        <v>0</v>
      </c>
      <c r="L303" s="117"/>
      <c r="M303" s="121"/>
      <c r="P303" s="122">
        <f>P304</f>
        <v>0</v>
      </c>
      <c r="R303" s="122">
        <f>R304</f>
        <v>0</v>
      </c>
      <c r="T303" s="123">
        <f>T304</f>
        <v>0</v>
      </c>
      <c r="AR303" s="118" t="s">
        <v>158</v>
      </c>
      <c r="AT303" s="124" t="s">
        <v>73</v>
      </c>
      <c r="AU303" s="124" t="s">
        <v>82</v>
      </c>
      <c r="AY303" s="118" t="s">
        <v>133</v>
      </c>
      <c r="BK303" s="125">
        <f>BK304</f>
        <v>0</v>
      </c>
    </row>
    <row r="304" spans="2:65" s="1" customFormat="1" ht="16.5" customHeight="1">
      <c r="B304" s="128"/>
      <c r="C304" s="129" t="s">
        <v>231</v>
      </c>
      <c r="D304" s="129" t="s">
        <v>135</v>
      </c>
      <c r="E304" s="130" t="s">
        <v>331</v>
      </c>
      <c r="F304" s="131" t="s">
        <v>329</v>
      </c>
      <c r="G304" s="132" t="s">
        <v>326</v>
      </c>
      <c r="H304" s="133"/>
      <c r="I304" s="134"/>
      <c r="J304" s="134">
        <f>ROUND(I304*H304,2)</f>
        <v>0</v>
      </c>
      <c r="K304" s="135"/>
      <c r="L304" s="28"/>
      <c r="M304" s="136" t="s">
        <v>1</v>
      </c>
      <c r="N304" s="137" t="s">
        <v>39</v>
      </c>
      <c r="O304" s="138">
        <v>0</v>
      </c>
      <c r="P304" s="138">
        <f>O304*H304</f>
        <v>0</v>
      </c>
      <c r="Q304" s="138">
        <v>0</v>
      </c>
      <c r="R304" s="138">
        <f>Q304*H304</f>
        <v>0</v>
      </c>
      <c r="S304" s="138">
        <v>0</v>
      </c>
      <c r="T304" s="139">
        <f>S304*H304</f>
        <v>0</v>
      </c>
      <c r="AR304" s="140" t="s">
        <v>320</v>
      </c>
      <c r="AT304" s="140" t="s">
        <v>135</v>
      </c>
      <c r="AU304" s="140" t="s">
        <v>84</v>
      </c>
      <c r="AY304" s="16" t="s">
        <v>133</v>
      </c>
      <c r="BE304" s="141">
        <f>IF(N304="základní",J304,0)</f>
        <v>0</v>
      </c>
      <c r="BF304" s="141">
        <f>IF(N304="snížená",J304,0)</f>
        <v>0</v>
      </c>
      <c r="BG304" s="141">
        <f>IF(N304="zákl. přenesená",J304,0)</f>
        <v>0</v>
      </c>
      <c r="BH304" s="141">
        <f>IF(N304="sníž. přenesená",J304,0)</f>
        <v>0</v>
      </c>
      <c r="BI304" s="141">
        <f>IF(N304="nulová",J304,0)</f>
        <v>0</v>
      </c>
      <c r="BJ304" s="16" t="s">
        <v>82</v>
      </c>
      <c r="BK304" s="141">
        <f>ROUND(I304*H304,2)</f>
        <v>0</v>
      </c>
      <c r="BL304" s="16" t="s">
        <v>320</v>
      </c>
      <c r="BM304" s="140" t="s">
        <v>831</v>
      </c>
    </row>
    <row r="305" spans="2:65" s="11" customFormat="1" ht="22.75" customHeight="1">
      <c r="B305" s="117"/>
      <c r="D305" s="118" t="s">
        <v>73</v>
      </c>
      <c r="E305" s="126" t="s">
        <v>333</v>
      </c>
      <c r="F305" s="126" t="s">
        <v>334</v>
      </c>
      <c r="J305" s="127">
        <f>BK305</f>
        <v>0</v>
      </c>
      <c r="L305" s="117"/>
      <c r="M305" s="121"/>
      <c r="P305" s="122">
        <f>P306</f>
        <v>0</v>
      </c>
      <c r="R305" s="122">
        <f>R306</f>
        <v>0</v>
      </c>
      <c r="T305" s="123">
        <f>T306</f>
        <v>0</v>
      </c>
      <c r="AR305" s="118" t="s">
        <v>158</v>
      </c>
      <c r="AT305" s="124" t="s">
        <v>73</v>
      </c>
      <c r="AU305" s="124" t="s">
        <v>82</v>
      </c>
      <c r="AY305" s="118" t="s">
        <v>133</v>
      </c>
      <c r="BK305" s="125">
        <f>BK306</f>
        <v>0</v>
      </c>
    </row>
    <row r="306" spans="2:65" s="1" customFormat="1" ht="16.5" customHeight="1">
      <c r="B306" s="128"/>
      <c r="C306" s="129" t="s">
        <v>832</v>
      </c>
      <c r="D306" s="129" t="s">
        <v>135</v>
      </c>
      <c r="E306" s="130" t="s">
        <v>336</v>
      </c>
      <c r="F306" s="131" t="s">
        <v>337</v>
      </c>
      <c r="G306" s="132" t="s">
        <v>326</v>
      </c>
      <c r="H306" s="133"/>
      <c r="I306" s="134"/>
      <c r="J306" s="134">
        <f>ROUND(I306*H306,2)</f>
        <v>0</v>
      </c>
      <c r="K306" s="135"/>
      <c r="L306" s="28"/>
      <c r="M306" s="155" t="s">
        <v>1</v>
      </c>
      <c r="N306" s="156" t="s">
        <v>39</v>
      </c>
      <c r="O306" s="157">
        <v>0</v>
      </c>
      <c r="P306" s="157">
        <f>O306*H306</f>
        <v>0</v>
      </c>
      <c r="Q306" s="157">
        <v>0</v>
      </c>
      <c r="R306" s="157">
        <f>Q306*H306</f>
        <v>0</v>
      </c>
      <c r="S306" s="157">
        <v>0</v>
      </c>
      <c r="T306" s="158">
        <f>S306*H306</f>
        <v>0</v>
      </c>
      <c r="AR306" s="140" t="s">
        <v>320</v>
      </c>
      <c r="AT306" s="140" t="s">
        <v>135</v>
      </c>
      <c r="AU306" s="140" t="s">
        <v>84</v>
      </c>
      <c r="AY306" s="16" t="s">
        <v>133</v>
      </c>
      <c r="BE306" s="141">
        <f>IF(N306="základní",J306,0)</f>
        <v>0</v>
      </c>
      <c r="BF306" s="141">
        <f>IF(N306="snížená",J306,0)</f>
        <v>0</v>
      </c>
      <c r="BG306" s="141">
        <f>IF(N306="zákl. přenesená",J306,0)</f>
        <v>0</v>
      </c>
      <c r="BH306" s="141">
        <f>IF(N306="sníž. přenesená",J306,0)</f>
        <v>0</v>
      </c>
      <c r="BI306" s="141">
        <f>IF(N306="nulová",J306,0)</f>
        <v>0</v>
      </c>
      <c r="BJ306" s="16" t="s">
        <v>82</v>
      </c>
      <c r="BK306" s="141">
        <f>ROUND(I306*H306,2)</f>
        <v>0</v>
      </c>
      <c r="BL306" s="16" t="s">
        <v>320</v>
      </c>
      <c r="BM306" s="140" t="s">
        <v>833</v>
      </c>
    </row>
    <row r="307" spans="2:65" s="1" customFormat="1" ht="7" customHeight="1">
      <c r="B307" s="40"/>
      <c r="C307" s="41"/>
      <c r="D307" s="41"/>
      <c r="E307" s="41"/>
      <c r="F307" s="41"/>
      <c r="G307" s="41"/>
      <c r="H307" s="41"/>
      <c r="I307" s="41"/>
      <c r="J307" s="41"/>
      <c r="K307" s="41"/>
      <c r="L307" s="28"/>
    </row>
  </sheetData>
  <autoFilter ref="C131:K306" xr:uid="{00000000-0009-0000-0000-000003000000}"/>
  <mergeCells count="9">
    <mergeCell ref="E87:H87"/>
    <mergeCell ref="E122:H122"/>
    <mergeCell ref="E124:H12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95"/>
  <sheetViews>
    <sheetView showGridLines="0" topLeftCell="A170" workbookViewId="0">
      <selection activeCell="H190" sqref="H190:H194"/>
    </sheetView>
  </sheetViews>
  <sheetFormatPr defaultRowHeight="10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55" t="s">
        <v>5</v>
      </c>
      <c r="M2" s="256"/>
      <c r="N2" s="256"/>
      <c r="O2" s="256"/>
      <c r="P2" s="256"/>
      <c r="Q2" s="256"/>
      <c r="R2" s="256"/>
      <c r="S2" s="256"/>
      <c r="T2" s="256"/>
      <c r="U2" s="256"/>
      <c r="V2" s="256"/>
      <c r="AT2" s="16" t="s">
        <v>93</v>
      </c>
    </row>
    <row r="3" spans="2:46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84</v>
      </c>
    </row>
    <row r="4" spans="2:46" ht="25" customHeight="1">
      <c r="B4" s="19"/>
      <c r="D4" s="20" t="s">
        <v>100</v>
      </c>
      <c r="L4" s="19"/>
      <c r="M4" s="84" t="s">
        <v>10</v>
      </c>
      <c r="AT4" s="16" t="s">
        <v>3</v>
      </c>
    </row>
    <row r="5" spans="2:46" ht="7" customHeight="1">
      <c r="B5" s="19"/>
      <c r="L5" s="19"/>
    </row>
    <row r="6" spans="2:46" ht="12" customHeight="1">
      <c r="B6" s="19"/>
      <c r="D6" s="25" t="s">
        <v>14</v>
      </c>
      <c r="L6" s="19"/>
    </row>
    <row r="7" spans="2:46" ht="16.5" customHeight="1">
      <c r="B7" s="19"/>
      <c r="E7" s="290" t="str">
        <f>'Rekapitulace stavby'!K6</f>
        <v>Rekonstrukce sportoviště v areálu SOŠ - 1.etapa</v>
      </c>
      <c r="F7" s="291"/>
      <c r="G7" s="291"/>
      <c r="H7" s="291"/>
      <c r="L7" s="19"/>
    </row>
    <row r="8" spans="2:46" s="1" customFormat="1" ht="12" customHeight="1">
      <c r="B8" s="28"/>
      <c r="D8" s="25" t="s">
        <v>101</v>
      </c>
      <c r="L8" s="28"/>
    </row>
    <row r="9" spans="2:46" s="1" customFormat="1" ht="16.5" customHeight="1">
      <c r="B9" s="28"/>
      <c r="E9" s="280" t="s">
        <v>834</v>
      </c>
      <c r="F9" s="289"/>
      <c r="G9" s="289"/>
      <c r="H9" s="289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5" t="s">
        <v>16</v>
      </c>
      <c r="F11" s="23" t="s">
        <v>1</v>
      </c>
      <c r="I11" s="25" t="s">
        <v>17</v>
      </c>
      <c r="J11" s="23" t="s">
        <v>1</v>
      </c>
      <c r="L11" s="28"/>
    </row>
    <row r="12" spans="2:46" s="1" customFormat="1" ht="12" customHeight="1">
      <c r="B12" s="28"/>
      <c r="D12" s="25" t="s">
        <v>18</v>
      </c>
      <c r="F12" s="23" t="s">
        <v>19</v>
      </c>
      <c r="I12" s="25" t="s">
        <v>20</v>
      </c>
      <c r="J12" s="48" t="str">
        <f>'Rekapitulace stavby'!AN8</f>
        <v>16. 9. 2025</v>
      </c>
      <c r="L12" s="28"/>
    </row>
    <row r="13" spans="2:46" s="1" customFormat="1" ht="10.75" customHeight="1">
      <c r="B13" s="28"/>
      <c r="L13" s="28"/>
    </row>
    <row r="14" spans="2:46" s="1" customFormat="1" ht="12" customHeight="1">
      <c r="B14" s="28"/>
      <c r="D14" s="25" t="s">
        <v>22</v>
      </c>
      <c r="I14" s="25" t="s">
        <v>23</v>
      </c>
      <c r="J14" s="23" t="s">
        <v>1</v>
      </c>
      <c r="L14" s="28"/>
    </row>
    <row r="15" spans="2:46" s="1" customFormat="1" ht="18" customHeight="1">
      <c r="B15" s="28"/>
      <c r="E15" s="23" t="s">
        <v>24</v>
      </c>
      <c r="I15" s="25" t="s">
        <v>25</v>
      </c>
      <c r="J15" s="23" t="s">
        <v>1</v>
      </c>
      <c r="L15" s="28"/>
    </row>
    <row r="16" spans="2:46" s="1" customFormat="1" ht="7" customHeight="1">
      <c r="B16" s="28"/>
      <c r="L16" s="28"/>
    </row>
    <row r="17" spans="2:12" s="1" customFormat="1" ht="12" customHeight="1">
      <c r="B17" s="28"/>
      <c r="D17" s="25" t="s">
        <v>26</v>
      </c>
      <c r="I17" s="25" t="s">
        <v>23</v>
      </c>
      <c r="J17" s="23" t="str">
        <f>'Rekapitulace stavby'!AN13</f>
        <v/>
      </c>
      <c r="L17" s="28"/>
    </row>
    <row r="18" spans="2:12" s="1" customFormat="1" ht="18" customHeight="1">
      <c r="B18" s="28"/>
      <c r="E18" s="264" t="str">
        <f>'Rekapitulace stavby'!E14</f>
        <v xml:space="preserve"> </v>
      </c>
      <c r="F18" s="264"/>
      <c r="G18" s="264"/>
      <c r="H18" s="264"/>
      <c r="I18" s="25" t="s">
        <v>25</v>
      </c>
      <c r="J18" s="23" t="str">
        <f>'Rekapitulace stavby'!AN14</f>
        <v/>
      </c>
      <c r="L18" s="28"/>
    </row>
    <row r="19" spans="2:12" s="1" customFormat="1" ht="7" customHeight="1">
      <c r="B19" s="28"/>
      <c r="L19" s="28"/>
    </row>
    <row r="20" spans="2:12" s="1" customFormat="1" ht="12" customHeight="1">
      <c r="B20" s="28"/>
      <c r="D20" s="25" t="s">
        <v>28</v>
      </c>
      <c r="I20" s="25" t="s">
        <v>23</v>
      </c>
      <c r="J20" s="23" t="s">
        <v>1</v>
      </c>
      <c r="L20" s="28"/>
    </row>
    <row r="21" spans="2:12" s="1" customFormat="1" ht="18" customHeight="1">
      <c r="B21" s="28"/>
      <c r="E21" s="23" t="s">
        <v>29</v>
      </c>
      <c r="I21" s="25" t="s">
        <v>25</v>
      </c>
      <c r="J21" s="23" t="s">
        <v>1</v>
      </c>
      <c r="L21" s="28"/>
    </row>
    <row r="22" spans="2:12" s="1" customFormat="1" ht="7" customHeight="1">
      <c r="B22" s="28"/>
      <c r="L22" s="28"/>
    </row>
    <row r="23" spans="2:12" s="1" customFormat="1" ht="12" customHeight="1">
      <c r="B23" s="28"/>
      <c r="D23" s="25" t="s">
        <v>31</v>
      </c>
      <c r="I23" s="25" t="s">
        <v>23</v>
      </c>
      <c r="J23" s="23" t="s">
        <v>1</v>
      </c>
      <c r="L23" s="28"/>
    </row>
    <row r="24" spans="2:12" s="1" customFormat="1" ht="18" customHeight="1">
      <c r="B24" s="28"/>
      <c r="E24" s="23" t="s">
        <v>103</v>
      </c>
      <c r="I24" s="25" t="s">
        <v>25</v>
      </c>
      <c r="J24" s="23" t="s">
        <v>1</v>
      </c>
      <c r="L24" s="28"/>
    </row>
    <row r="25" spans="2:12" s="1" customFormat="1" ht="7" customHeight="1">
      <c r="B25" s="28"/>
      <c r="L25" s="28"/>
    </row>
    <row r="26" spans="2:12" s="1" customFormat="1" ht="12" customHeight="1">
      <c r="B26" s="28"/>
      <c r="D26" s="25" t="s">
        <v>33</v>
      </c>
      <c r="L26" s="28"/>
    </row>
    <row r="27" spans="2:12" s="7" customFormat="1" ht="16.5" customHeight="1">
      <c r="B27" s="85"/>
      <c r="E27" s="266" t="s">
        <v>1</v>
      </c>
      <c r="F27" s="266"/>
      <c r="G27" s="266"/>
      <c r="H27" s="266"/>
      <c r="L27" s="85"/>
    </row>
    <row r="28" spans="2:12" s="1" customFormat="1" ht="7" customHeight="1">
      <c r="B28" s="28"/>
      <c r="L28" s="28"/>
    </row>
    <row r="29" spans="2:12" s="1" customFormat="1" ht="7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4" customHeight="1">
      <c r="B30" s="28"/>
      <c r="D30" s="86" t="s">
        <v>34</v>
      </c>
      <c r="J30" s="62">
        <f>ROUND(J130, 2)</f>
        <v>0</v>
      </c>
      <c r="L30" s="28"/>
    </row>
    <row r="31" spans="2:12" s="1" customFormat="1" ht="7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4" customHeight="1">
      <c r="B33" s="28"/>
      <c r="D33" s="51" t="s">
        <v>38</v>
      </c>
      <c r="E33" s="25" t="s">
        <v>39</v>
      </c>
      <c r="F33" s="87">
        <f>ROUND((SUM(BE130:BE194)),  2)</f>
        <v>0</v>
      </c>
      <c r="I33" s="88">
        <v>0.21</v>
      </c>
      <c r="J33" s="87">
        <f>ROUND(((SUM(BE130:BE194))*I33),  2)</f>
        <v>0</v>
      </c>
      <c r="L33" s="28"/>
    </row>
    <row r="34" spans="2:12" s="1" customFormat="1" ht="14.4" customHeight="1">
      <c r="B34" s="28"/>
      <c r="E34" s="25" t="s">
        <v>40</v>
      </c>
      <c r="F34" s="87">
        <f>ROUND((SUM(BF130:BF194)),  2)</f>
        <v>0</v>
      </c>
      <c r="I34" s="88">
        <v>0.12</v>
      </c>
      <c r="J34" s="87">
        <f>ROUND(((SUM(BF130:BF194))*I34),  2)</f>
        <v>0</v>
      </c>
      <c r="L34" s="28"/>
    </row>
    <row r="35" spans="2:12" s="1" customFormat="1" ht="14.4" hidden="1" customHeight="1">
      <c r="B35" s="28"/>
      <c r="E35" s="25" t="s">
        <v>41</v>
      </c>
      <c r="F35" s="87">
        <f>ROUND((SUM(BG130:BG194)),  2)</f>
        <v>0</v>
      </c>
      <c r="I35" s="88">
        <v>0.21</v>
      </c>
      <c r="J35" s="87">
        <f>0</f>
        <v>0</v>
      </c>
      <c r="L35" s="28"/>
    </row>
    <row r="36" spans="2:12" s="1" customFormat="1" ht="14.4" hidden="1" customHeight="1">
      <c r="B36" s="28"/>
      <c r="E36" s="25" t="s">
        <v>42</v>
      </c>
      <c r="F36" s="87">
        <f>ROUND((SUM(BH130:BH194)),  2)</f>
        <v>0</v>
      </c>
      <c r="I36" s="88">
        <v>0.12</v>
      </c>
      <c r="J36" s="87">
        <f>0</f>
        <v>0</v>
      </c>
      <c r="L36" s="28"/>
    </row>
    <row r="37" spans="2:12" s="1" customFormat="1" ht="14.4" hidden="1" customHeight="1">
      <c r="B37" s="28"/>
      <c r="E37" s="25" t="s">
        <v>43</v>
      </c>
      <c r="F37" s="87">
        <f>ROUND((SUM(BI130:BI194)),  2)</f>
        <v>0</v>
      </c>
      <c r="I37" s="88">
        <v>0</v>
      </c>
      <c r="J37" s="87">
        <f>0</f>
        <v>0</v>
      </c>
      <c r="L37" s="28"/>
    </row>
    <row r="38" spans="2:12" s="1" customFormat="1" ht="7" customHeight="1">
      <c r="B38" s="28"/>
      <c r="L38" s="28"/>
    </row>
    <row r="39" spans="2:12" s="1" customFormat="1" ht="25.4" customHeight="1">
      <c r="B39" s="28"/>
      <c r="C39" s="89"/>
      <c r="D39" s="90" t="s">
        <v>44</v>
      </c>
      <c r="E39" s="53"/>
      <c r="F39" s="53"/>
      <c r="G39" s="91" t="s">
        <v>45</v>
      </c>
      <c r="H39" s="92" t="s">
        <v>46</v>
      </c>
      <c r="I39" s="53"/>
      <c r="J39" s="93">
        <f>SUM(J30:J37)</f>
        <v>0</v>
      </c>
      <c r="K39" s="94"/>
      <c r="L39" s="28"/>
    </row>
    <row r="40" spans="2:12" s="1" customFormat="1" ht="14.4" customHeight="1">
      <c r="B40" s="28"/>
      <c r="L40" s="28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28"/>
      <c r="D50" s="37" t="s">
        <v>47</v>
      </c>
      <c r="E50" s="38"/>
      <c r="F50" s="38"/>
      <c r="G50" s="37" t="s">
        <v>48</v>
      </c>
      <c r="H50" s="38"/>
      <c r="I50" s="38"/>
      <c r="J50" s="38"/>
      <c r="K50" s="38"/>
      <c r="L50" s="28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5">
      <c r="B61" s="28"/>
      <c r="D61" s="39" t="s">
        <v>49</v>
      </c>
      <c r="E61" s="30"/>
      <c r="F61" s="95" t="s">
        <v>50</v>
      </c>
      <c r="G61" s="39" t="s">
        <v>49</v>
      </c>
      <c r="H61" s="30"/>
      <c r="I61" s="30"/>
      <c r="J61" s="96" t="s">
        <v>50</v>
      </c>
      <c r="K61" s="30"/>
      <c r="L61" s="28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">
      <c r="B65" s="28"/>
      <c r="D65" s="37" t="s">
        <v>51</v>
      </c>
      <c r="E65" s="38"/>
      <c r="F65" s="38"/>
      <c r="G65" s="37" t="s">
        <v>52</v>
      </c>
      <c r="H65" s="38"/>
      <c r="I65" s="38"/>
      <c r="J65" s="38"/>
      <c r="K65" s="38"/>
      <c r="L65" s="28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5">
      <c r="B76" s="28"/>
      <c r="D76" s="39" t="s">
        <v>49</v>
      </c>
      <c r="E76" s="30"/>
      <c r="F76" s="95" t="s">
        <v>50</v>
      </c>
      <c r="G76" s="39" t="s">
        <v>49</v>
      </c>
      <c r="H76" s="30"/>
      <c r="I76" s="30"/>
      <c r="J76" s="96" t="s">
        <v>50</v>
      </c>
      <c r="K76" s="30"/>
      <c r="L76" s="28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7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5" customHeight="1">
      <c r="B82" s="28"/>
      <c r="C82" s="20" t="s">
        <v>104</v>
      </c>
      <c r="L82" s="28"/>
    </row>
    <row r="83" spans="2:47" s="1" customFormat="1" ht="7" customHeight="1">
      <c r="B83" s="28"/>
      <c r="L83" s="28"/>
    </row>
    <row r="84" spans="2:47" s="1" customFormat="1" ht="12" customHeight="1">
      <c r="B84" s="28"/>
      <c r="C84" s="25" t="s">
        <v>14</v>
      </c>
      <c r="L84" s="28"/>
    </row>
    <row r="85" spans="2:47" s="1" customFormat="1" ht="16.5" customHeight="1">
      <c r="B85" s="28"/>
      <c r="E85" s="290" t="str">
        <f>E7</f>
        <v>Rekonstrukce sportoviště v areálu SOŠ - 1.etapa</v>
      </c>
      <c r="F85" s="291"/>
      <c r="G85" s="291"/>
      <c r="H85" s="291"/>
      <c r="L85" s="28"/>
    </row>
    <row r="86" spans="2:47" s="1" customFormat="1" ht="12" customHeight="1">
      <c r="B86" s="28"/>
      <c r="C86" s="25" t="s">
        <v>101</v>
      </c>
      <c r="L86" s="28"/>
    </row>
    <row r="87" spans="2:47" s="1" customFormat="1" ht="16.5" customHeight="1">
      <c r="B87" s="28"/>
      <c r="E87" s="280" t="str">
        <f>E9</f>
        <v>SO-03 - Tribuny</v>
      </c>
      <c r="F87" s="289"/>
      <c r="G87" s="289"/>
      <c r="H87" s="289"/>
      <c r="L87" s="28"/>
    </row>
    <row r="88" spans="2:47" s="1" customFormat="1" ht="7" customHeight="1">
      <c r="B88" s="28"/>
      <c r="L88" s="28"/>
    </row>
    <row r="89" spans="2:47" s="1" customFormat="1" ht="12" customHeight="1">
      <c r="B89" s="28"/>
      <c r="C89" s="25" t="s">
        <v>18</v>
      </c>
      <c r="F89" s="23" t="str">
        <f>F12</f>
        <v>ul.Jana Maláta, Nový Bydžov</v>
      </c>
      <c r="I89" s="25" t="s">
        <v>20</v>
      </c>
      <c r="J89" s="48" t="str">
        <f>IF(J12="","",J12)</f>
        <v>16. 9. 2025</v>
      </c>
      <c r="L89" s="28"/>
    </row>
    <row r="90" spans="2:47" s="1" customFormat="1" ht="7" customHeight="1">
      <c r="B90" s="28"/>
      <c r="L90" s="28"/>
    </row>
    <row r="91" spans="2:47" s="1" customFormat="1" ht="25.65" customHeight="1">
      <c r="B91" s="28"/>
      <c r="C91" s="25" t="s">
        <v>22</v>
      </c>
      <c r="F91" s="23" t="str">
        <f>E15</f>
        <v>Gymnázium, SOŠ a VOŠ nový Bydžov</v>
      </c>
      <c r="I91" s="25" t="s">
        <v>28</v>
      </c>
      <c r="J91" s="26" t="str">
        <f>E21</f>
        <v>Sportovní projekty s.r.o.</v>
      </c>
      <c r="L91" s="28"/>
    </row>
    <row r="92" spans="2:47" s="1" customFormat="1" ht="15.15" customHeight="1">
      <c r="B92" s="28"/>
      <c r="C92" s="25" t="s">
        <v>26</v>
      </c>
      <c r="F92" s="23" t="str">
        <f>IF(E18="","",E18)</f>
        <v xml:space="preserve"> </v>
      </c>
      <c r="I92" s="25" t="s">
        <v>31</v>
      </c>
      <c r="J92" s="26" t="str">
        <f>E24</f>
        <v>F Pecka</v>
      </c>
      <c r="L92" s="28"/>
    </row>
    <row r="93" spans="2:47" s="1" customFormat="1" ht="10.25" customHeight="1">
      <c r="B93" s="28"/>
      <c r="L93" s="28"/>
    </row>
    <row r="94" spans="2:47" s="1" customFormat="1" ht="29.25" customHeight="1">
      <c r="B94" s="28"/>
      <c r="C94" s="97" t="s">
        <v>105</v>
      </c>
      <c r="D94" s="89"/>
      <c r="E94" s="89"/>
      <c r="F94" s="89"/>
      <c r="G94" s="89"/>
      <c r="H94" s="89"/>
      <c r="I94" s="89"/>
      <c r="J94" s="98" t="s">
        <v>106</v>
      </c>
      <c r="K94" s="89"/>
      <c r="L94" s="28"/>
    </row>
    <row r="95" spans="2:47" s="1" customFormat="1" ht="10.25" customHeight="1">
      <c r="B95" s="28"/>
      <c r="L95" s="28"/>
    </row>
    <row r="96" spans="2:47" s="1" customFormat="1" ht="22.75" customHeight="1">
      <c r="B96" s="28"/>
      <c r="C96" s="99" t="s">
        <v>107</v>
      </c>
      <c r="J96" s="62">
        <f>J130</f>
        <v>0</v>
      </c>
      <c r="L96" s="28"/>
      <c r="AU96" s="16" t="s">
        <v>108</v>
      </c>
    </row>
    <row r="97" spans="2:12" s="8" customFormat="1" ht="25" customHeight="1">
      <c r="B97" s="100"/>
      <c r="D97" s="101" t="s">
        <v>109</v>
      </c>
      <c r="E97" s="102"/>
      <c r="F97" s="102"/>
      <c r="G97" s="102"/>
      <c r="H97" s="102"/>
      <c r="I97" s="102"/>
      <c r="J97" s="103">
        <f>J131</f>
        <v>0</v>
      </c>
      <c r="L97" s="100"/>
    </row>
    <row r="98" spans="2:12" s="9" customFormat="1" ht="19.899999999999999" customHeight="1">
      <c r="B98" s="104"/>
      <c r="D98" s="105" t="s">
        <v>110</v>
      </c>
      <c r="E98" s="106"/>
      <c r="F98" s="106"/>
      <c r="G98" s="106"/>
      <c r="H98" s="106"/>
      <c r="I98" s="106"/>
      <c r="J98" s="107">
        <f>J132</f>
        <v>0</v>
      </c>
      <c r="L98" s="104"/>
    </row>
    <row r="99" spans="2:12" s="9" customFormat="1" ht="19.899999999999999" customHeight="1">
      <c r="B99" s="104"/>
      <c r="D99" s="105" t="s">
        <v>340</v>
      </c>
      <c r="E99" s="106"/>
      <c r="F99" s="106"/>
      <c r="G99" s="106"/>
      <c r="H99" s="106"/>
      <c r="I99" s="106"/>
      <c r="J99" s="107">
        <f>J148</f>
        <v>0</v>
      </c>
      <c r="L99" s="104"/>
    </row>
    <row r="100" spans="2:12" s="9" customFormat="1" ht="19.899999999999999" customHeight="1">
      <c r="B100" s="104"/>
      <c r="D100" s="105" t="s">
        <v>835</v>
      </c>
      <c r="E100" s="106"/>
      <c r="F100" s="106"/>
      <c r="G100" s="106"/>
      <c r="H100" s="106"/>
      <c r="I100" s="106"/>
      <c r="J100" s="107">
        <f>J153</f>
        <v>0</v>
      </c>
      <c r="L100" s="104"/>
    </row>
    <row r="101" spans="2:12" s="9" customFormat="1" ht="19.899999999999999" customHeight="1">
      <c r="B101" s="104"/>
      <c r="D101" s="105" t="s">
        <v>341</v>
      </c>
      <c r="E101" s="106"/>
      <c r="F101" s="106"/>
      <c r="G101" s="106"/>
      <c r="H101" s="106"/>
      <c r="I101" s="106"/>
      <c r="J101" s="107">
        <f>J164</f>
        <v>0</v>
      </c>
      <c r="L101" s="104"/>
    </row>
    <row r="102" spans="2:12" s="9" customFormat="1" ht="19.899999999999999" customHeight="1">
      <c r="B102" s="104"/>
      <c r="D102" s="105" t="s">
        <v>111</v>
      </c>
      <c r="E102" s="106"/>
      <c r="F102" s="106"/>
      <c r="G102" s="106"/>
      <c r="H102" s="106"/>
      <c r="I102" s="106"/>
      <c r="J102" s="107">
        <f>J170</f>
        <v>0</v>
      </c>
      <c r="L102" s="104"/>
    </row>
    <row r="103" spans="2:12" s="9" customFormat="1" ht="19.899999999999999" customHeight="1">
      <c r="B103" s="104"/>
      <c r="D103" s="105" t="s">
        <v>344</v>
      </c>
      <c r="E103" s="106"/>
      <c r="F103" s="106"/>
      <c r="G103" s="106"/>
      <c r="H103" s="106"/>
      <c r="I103" s="106"/>
      <c r="J103" s="107">
        <f>J179</f>
        <v>0</v>
      </c>
      <c r="L103" s="104"/>
    </row>
    <row r="104" spans="2:12" s="8" customFormat="1" ht="25" customHeight="1">
      <c r="B104" s="100"/>
      <c r="D104" s="101" t="s">
        <v>345</v>
      </c>
      <c r="E104" s="102"/>
      <c r="F104" s="102"/>
      <c r="G104" s="102"/>
      <c r="H104" s="102"/>
      <c r="I104" s="102"/>
      <c r="J104" s="103">
        <f>J181</f>
        <v>0</v>
      </c>
      <c r="L104" s="100"/>
    </row>
    <row r="105" spans="2:12" s="9" customFormat="1" ht="19.899999999999999" customHeight="1">
      <c r="B105" s="104"/>
      <c r="D105" s="105" t="s">
        <v>836</v>
      </c>
      <c r="E105" s="106"/>
      <c r="F105" s="106"/>
      <c r="G105" s="106"/>
      <c r="H105" s="106"/>
      <c r="I105" s="106"/>
      <c r="J105" s="107">
        <f>J182</f>
        <v>0</v>
      </c>
      <c r="L105" s="104"/>
    </row>
    <row r="106" spans="2:12" s="8" customFormat="1" ht="25" customHeight="1">
      <c r="B106" s="100"/>
      <c r="D106" s="101" t="s">
        <v>113</v>
      </c>
      <c r="E106" s="102"/>
      <c r="F106" s="102"/>
      <c r="G106" s="102"/>
      <c r="H106" s="102"/>
      <c r="I106" s="102"/>
      <c r="J106" s="103">
        <f>J186</f>
        <v>0</v>
      </c>
      <c r="L106" s="100"/>
    </row>
    <row r="107" spans="2:12" s="9" customFormat="1" ht="19.899999999999999" customHeight="1">
      <c r="B107" s="104"/>
      <c r="D107" s="105" t="s">
        <v>114</v>
      </c>
      <c r="E107" s="106"/>
      <c r="F107" s="106"/>
      <c r="G107" s="106"/>
      <c r="H107" s="106"/>
      <c r="I107" s="106"/>
      <c r="J107" s="107">
        <f>J187</f>
        <v>0</v>
      </c>
      <c r="L107" s="104"/>
    </row>
    <row r="108" spans="2:12" s="9" customFormat="1" ht="19.899999999999999" customHeight="1">
      <c r="B108" s="104"/>
      <c r="D108" s="105" t="s">
        <v>115</v>
      </c>
      <c r="E108" s="106"/>
      <c r="F108" s="106"/>
      <c r="G108" s="106"/>
      <c r="H108" s="106"/>
      <c r="I108" s="106"/>
      <c r="J108" s="107">
        <f>J189</f>
        <v>0</v>
      </c>
      <c r="L108" s="104"/>
    </row>
    <row r="109" spans="2:12" s="9" customFormat="1" ht="19.899999999999999" customHeight="1">
      <c r="B109" s="104"/>
      <c r="D109" s="105" t="s">
        <v>116</v>
      </c>
      <c r="E109" s="106"/>
      <c r="F109" s="106"/>
      <c r="G109" s="106"/>
      <c r="H109" s="106"/>
      <c r="I109" s="106"/>
      <c r="J109" s="107">
        <f>J191</f>
        <v>0</v>
      </c>
      <c r="L109" s="104"/>
    </row>
    <row r="110" spans="2:12" s="9" customFormat="1" ht="19.899999999999999" customHeight="1">
      <c r="B110" s="104"/>
      <c r="D110" s="105" t="s">
        <v>117</v>
      </c>
      <c r="E110" s="106"/>
      <c r="F110" s="106"/>
      <c r="G110" s="106"/>
      <c r="H110" s="106"/>
      <c r="I110" s="106"/>
      <c r="J110" s="107">
        <f>J193</f>
        <v>0</v>
      </c>
      <c r="L110" s="104"/>
    </row>
    <row r="111" spans="2:12" s="1" customFormat="1" ht="21.75" customHeight="1">
      <c r="B111" s="28"/>
      <c r="L111" s="28"/>
    </row>
    <row r="112" spans="2:12" s="1" customFormat="1" ht="7" customHeight="1"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28"/>
    </row>
    <row r="116" spans="2:12" s="1" customFormat="1" ht="7" customHeight="1">
      <c r="B116" s="42"/>
      <c r="C116" s="43"/>
      <c r="D116" s="43"/>
      <c r="E116" s="43"/>
      <c r="F116" s="43"/>
      <c r="G116" s="43"/>
      <c r="H116" s="43"/>
      <c r="I116" s="43"/>
      <c r="J116" s="43"/>
      <c r="K116" s="43"/>
      <c r="L116" s="28"/>
    </row>
    <row r="117" spans="2:12" s="1" customFormat="1" ht="25" customHeight="1">
      <c r="B117" s="28"/>
      <c r="C117" s="20" t="s">
        <v>118</v>
      </c>
      <c r="L117" s="28"/>
    </row>
    <row r="118" spans="2:12" s="1" customFormat="1" ht="7" customHeight="1">
      <c r="B118" s="28"/>
      <c r="L118" s="28"/>
    </row>
    <row r="119" spans="2:12" s="1" customFormat="1" ht="12" customHeight="1">
      <c r="B119" s="28"/>
      <c r="C119" s="25" t="s">
        <v>14</v>
      </c>
      <c r="L119" s="28"/>
    </row>
    <row r="120" spans="2:12" s="1" customFormat="1" ht="16.5" customHeight="1">
      <c r="B120" s="28"/>
      <c r="E120" s="290" t="str">
        <f>E7</f>
        <v>Rekonstrukce sportoviště v areálu SOŠ - 1.etapa</v>
      </c>
      <c r="F120" s="291"/>
      <c r="G120" s="291"/>
      <c r="H120" s="291"/>
      <c r="L120" s="28"/>
    </row>
    <row r="121" spans="2:12" s="1" customFormat="1" ht="12" customHeight="1">
      <c r="B121" s="28"/>
      <c r="C121" s="25" t="s">
        <v>101</v>
      </c>
      <c r="L121" s="28"/>
    </row>
    <row r="122" spans="2:12" s="1" customFormat="1" ht="16.5" customHeight="1">
      <c r="B122" s="28"/>
      <c r="E122" s="280" t="str">
        <f>E9</f>
        <v>SO-03 - Tribuny</v>
      </c>
      <c r="F122" s="289"/>
      <c r="G122" s="289"/>
      <c r="H122" s="289"/>
      <c r="L122" s="28"/>
    </row>
    <row r="123" spans="2:12" s="1" customFormat="1" ht="7" customHeight="1">
      <c r="B123" s="28"/>
      <c r="L123" s="28"/>
    </row>
    <row r="124" spans="2:12" s="1" customFormat="1" ht="12" customHeight="1">
      <c r="B124" s="28"/>
      <c r="C124" s="25" t="s">
        <v>18</v>
      </c>
      <c r="F124" s="23" t="str">
        <f>F12</f>
        <v>ul.Jana Maláta, Nový Bydžov</v>
      </c>
      <c r="I124" s="25" t="s">
        <v>20</v>
      </c>
      <c r="J124" s="48" t="str">
        <f>IF(J12="","",J12)</f>
        <v>16. 9. 2025</v>
      </c>
      <c r="L124" s="28"/>
    </row>
    <row r="125" spans="2:12" s="1" customFormat="1" ht="7" customHeight="1">
      <c r="B125" s="28"/>
      <c r="L125" s="28"/>
    </row>
    <row r="126" spans="2:12" s="1" customFormat="1" ht="25.65" customHeight="1">
      <c r="B126" s="28"/>
      <c r="C126" s="25" t="s">
        <v>22</v>
      </c>
      <c r="F126" s="23" t="str">
        <f>E15</f>
        <v>Gymnázium, SOŠ a VOŠ nový Bydžov</v>
      </c>
      <c r="I126" s="25" t="s">
        <v>28</v>
      </c>
      <c r="J126" s="26" t="str">
        <f>E21</f>
        <v>Sportovní projekty s.r.o.</v>
      </c>
      <c r="L126" s="28"/>
    </row>
    <row r="127" spans="2:12" s="1" customFormat="1" ht="15.15" customHeight="1">
      <c r="B127" s="28"/>
      <c r="C127" s="25" t="s">
        <v>26</v>
      </c>
      <c r="F127" s="23" t="str">
        <f>IF(E18="","",E18)</f>
        <v xml:space="preserve"> </v>
      </c>
      <c r="I127" s="25" t="s">
        <v>31</v>
      </c>
      <c r="J127" s="26" t="str">
        <f>E24</f>
        <v>F Pecka</v>
      </c>
      <c r="L127" s="28"/>
    </row>
    <row r="128" spans="2:12" s="1" customFormat="1" ht="10.25" customHeight="1">
      <c r="B128" s="28"/>
      <c r="L128" s="28"/>
    </row>
    <row r="129" spans="2:65" s="10" customFormat="1" ht="29.25" customHeight="1">
      <c r="B129" s="108"/>
      <c r="C129" s="109" t="s">
        <v>119</v>
      </c>
      <c r="D129" s="110" t="s">
        <v>59</v>
      </c>
      <c r="E129" s="110" t="s">
        <v>55</v>
      </c>
      <c r="F129" s="110" t="s">
        <v>56</v>
      </c>
      <c r="G129" s="110" t="s">
        <v>120</v>
      </c>
      <c r="H129" s="110" t="s">
        <v>121</v>
      </c>
      <c r="I129" s="110" t="s">
        <v>122</v>
      </c>
      <c r="J129" s="111" t="s">
        <v>106</v>
      </c>
      <c r="K129" s="112" t="s">
        <v>123</v>
      </c>
      <c r="L129" s="108"/>
      <c r="M129" s="55" t="s">
        <v>1</v>
      </c>
      <c r="N129" s="56" t="s">
        <v>38</v>
      </c>
      <c r="O129" s="56" t="s">
        <v>124</v>
      </c>
      <c r="P129" s="56" t="s">
        <v>125</v>
      </c>
      <c r="Q129" s="56" t="s">
        <v>126</v>
      </c>
      <c r="R129" s="56" t="s">
        <v>127</v>
      </c>
      <c r="S129" s="56" t="s">
        <v>128</v>
      </c>
      <c r="T129" s="57" t="s">
        <v>129</v>
      </c>
    </row>
    <row r="130" spans="2:65" s="1" customFormat="1" ht="22.75" customHeight="1">
      <c r="B130" s="28"/>
      <c r="C130" s="60" t="s">
        <v>130</v>
      </c>
      <c r="J130" s="113">
        <f>BK130</f>
        <v>0</v>
      </c>
      <c r="L130" s="28"/>
      <c r="M130" s="58"/>
      <c r="N130" s="49"/>
      <c r="O130" s="49"/>
      <c r="P130" s="114">
        <f>P131+P181+P186</f>
        <v>116.007428</v>
      </c>
      <c r="Q130" s="49"/>
      <c r="R130" s="114">
        <f>R131+R181+R186</f>
        <v>80.783180780000009</v>
      </c>
      <c r="S130" s="49"/>
      <c r="T130" s="115">
        <f>T131+T181+T186</f>
        <v>0</v>
      </c>
      <c r="AT130" s="16" t="s">
        <v>73</v>
      </c>
      <c r="AU130" s="16" t="s">
        <v>108</v>
      </c>
      <c r="BK130" s="116">
        <f>BK131+BK181+BK186</f>
        <v>0</v>
      </c>
    </row>
    <row r="131" spans="2:65" s="11" customFormat="1" ht="25.9" customHeight="1">
      <c r="B131" s="117"/>
      <c r="D131" s="118" t="s">
        <v>73</v>
      </c>
      <c r="E131" s="119" t="s">
        <v>131</v>
      </c>
      <c r="F131" s="119" t="s">
        <v>132</v>
      </c>
      <c r="J131" s="120">
        <f>BK131</f>
        <v>0</v>
      </c>
      <c r="L131" s="117"/>
      <c r="M131" s="121"/>
      <c r="P131" s="122">
        <f>P132+P148+P153+P164+P170+P179</f>
        <v>116.007428</v>
      </c>
      <c r="R131" s="122">
        <f>R132+R148+R153+R164+R170+R179</f>
        <v>80.783180780000009</v>
      </c>
      <c r="T131" s="123">
        <f>T132+T148+T153+T164+T170+T179</f>
        <v>0</v>
      </c>
      <c r="AR131" s="118" t="s">
        <v>82</v>
      </c>
      <c r="AT131" s="124" t="s">
        <v>73</v>
      </c>
      <c r="AU131" s="124" t="s">
        <v>74</v>
      </c>
      <c r="AY131" s="118" t="s">
        <v>133</v>
      </c>
      <c r="BK131" s="125">
        <f>BK132+BK148+BK153+BK164+BK170+BK179</f>
        <v>0</v>
      </c>
    </row>
    <row r="132" spans="2:65" s="11" customFormat="1" ht="22.75" customHeight="1">
      <c r="B132" s="117"/>
      <c r="D132" s="118" t="s">
        <v>73</v>
      </c>
      <c r="E132" s="126" t="s">
        <v>82</v>
      </c>
      <c r="F132" s="126" t="s">
        <v>134</v>
      </c>
      <c r="J132" s="127">
        <f>BK132</f>
        <v>0</v>
      </c>
      <c r="L132" s="117"/>
      <c r="M132" s="121"/>
      <c r="P132" s="122">
        <f>SUM(P133:P147)</f>
        <v>22.547863</v>
      </c>
      <c r="R132" s="122">
        <f>SUM(R133:R147)</f>
        <v>0</v>
      </c>
      <c r="T132" s="123">
        <f>SUM(T133:T147)</f>
        <v>0</v>
      </c>
      <c r="AR132" s="118" t="s">
        <v>82</v>
      </c>
      <c r="AT132" s="124" t="s">
        <v>73</v>
      </c>
      <c r="AU132" s="124" t="s">
        <v>82</v>
      </c>
      <c r="AY132" s="118" t="s">
        <v>133</v>
      </c>
      <c r="BK132" s="125">
        <f>SUM(BK133:BK147)</f>
        <v>0</v>
      </c>
    </row>
    <row r="133" spans="2:65" s="1" customFormat="1" ht="33" customHeight="1">
      <c r="B133" s="128"/>
      <c r="C133" s="129" t="s">
        <v>82</v>
      </c>
      <c r="D133" s="129" t="s">
        <v>135</v>
      </c>
      <c r="E133" s="130" t="s">
        <v>631</v>
      </c>
      <c r="F133" s="131" t="s">
        <v>632</v>
      </c>
      <c r="G133" s="132" t="s">
        <v>196</v>
      </c>
      <c r="H133" s="133">
        <v>15.36</v>
      </c>
      <c r="I133" s="134"/>
      <c r="J133" s="134">
        <f>ROUND(I133*H133,2)</f>
        <v>0</v>
      </c>
      <c r="K133" s="135"/>
      <c r="L133" s="28"/>
      <c r="M133" s="136" t="s">
        <v>1</v>
      </c>
      <c r="N133" s="137" t="s">
        <v>39</v>
      </c>
      <c r="O133" s="138">
        <v>0.40600000000000003</v>
      </c>
      <c r="P133" s="138">
        <f>O133*H133</f>
        <v>6.2361599999999999</v>
      </c>
      <c r="Q133" s="138">
        <v>0</v>
      </c>
      <c r="R133" s="138">
        <f>Q133*H133</f>
        <v>0</v>
      </c>
      <c r="S133" s="138">
        <v>0</v>
      </c>
      <c r="T133" s="139">
        <f>S133*H133</f>
        <v>0</v>
      </c>
      <c r="AR133" s="140" t="s">
        <v>139</v>
      </c>
      <c r="AT133" s="140" t="s">
        <v>135</v>
      </c>
      <c r="AU133" s="140" t="s">
        <v>84</v>
      </c>
      <c r="AY133" s="16" t="s">
        <v>133</v>
      </c>
      <c r="BE133" s="141">
        <f>IF(N133="základní",J133,0)</f>
        <v>0</v>
      </c>
      <c r="BF133" s="141">
        <f>IF(N133="snížená",J133,0)</f>
        <v>0</v>
      </c>
      <c r="BG133" s="141">
        <f>IF(N133="zákl. přenesená",J133,0)</f>
        <v>0</v>
      </c>
      <c r="BH133" s="141">
        <f>IF(N133="sníž. přenesená",J133,0)</f>
        <v>0</v>
      </c>
      <c r="BI133" s="141">
        <f>IF(N133="nulová",J133,0)</f>
        <v>0</v>
      </c>
      <c r="BJ133" s="16" t="s">
        <v>82</v>
      </c>
      <c r="BK133" s="141">
        <f>ROUND(I133*H133,2)</f>
        <v>0</v>
      </c>
      <c r="BL133" s="16" t="s">
        <v>139</v>
      </c>
      <c r="BM133" s="140" t="s">
        <v>837</v>
      </c>
    </row>
    <row r="134" spans="2:65" s="12" customFormat="1">
      <c r="B134" s="142"/>
      <c r="D134" s="143" t="s">
        <v>141</v>
      </c>
      <c r="E134" s="144" t="s">
        <v>1</v>
      </c>
      <c r="F134" s="145" t="s">
        <v>838</v>
      </c>
      <c r="H134" s="146">
        <v>15.36</v>
      </c>
      <c r="L134" s="142"/>
      <c r="M134" s="147"/>
      <c r="T134" s="148"/>
      <c r="AT134" s="144" t="s">
        <v>141</v>
      </c>
      <c r="AU134" s="144" t="s">
        <v>84</v>
      </c>
      <c r="AV134" s="12" t="s">
        <v>84</v>
      </c>
      <c r="AW134" s="12" t="s">
        <v>30</v>
      </c>
      <c r="AX134" s="12" t="s">
        <v>82</v>
      </c>
      <c r="AY134" s="144" t="s">
        <v>133</v>
      </c>
    </row>
    <row r="135" spans="2:65" s="1" customFormat="1" ht="33" customHeight="1">
      <c r="B135" s="128"/>
      <c r="C135" s="129" t="s">
        <v>84</v>
      </c>
      <c r="D135" s="129" t="s">
        <v>135</v>
      </c>
      <c r="E135" s="130" t="s">
        <v>839</v>
      </c>
      <c r="F135" s="131" t="s">
        <v>840</v>
      </c>
      <c r="G135" s="132" t="s">
        <v>196</v>
      </c>
      <c r="H135" s="133">
        <v>0.56699999999999995</v>
      </c>
      <c r="I135" s="134"/>
      <c r="J135" s="134">
        <f>ROUND(I135*H135,2)</f>
        <v>0</v>
      </c>
      <c r="K135" s="135"/>
      <c r="L135" s="28"/>
      <c r="M135" s="136" t="s">
        <v>1</v>
      </c>
      <c r="N135" s="137" t="s">
        <v>39</v>
      </c>
      <c r="O135" s="138">
        <v>1.72</v>
      </c>
      <c r="P135" s="138">
        <f>O135*H135</f>
        <v>0.97523999999999988</v>
      </c>
      <c r="Q135" s="138">
        <v>0</v>
      </c>
      <c r="R135" s="138">
        <f>Q135*H135</f>
        <v>0</v>
      </c>
      <c r="S135" s="138">
        <v>0</v>
      </c>
      <c r="T135" s="139">
        <f>S135*H135</f>
        <v>0</v>
      </c>
      <c r="AR135" s="140" t="s">
        <v>139</v>
      </c>
      <c r="AT135" s="140" t="s">
        <v>135</v>
      </c>
      <c r="AU135" s="140" t="s">
        <v>84</v>
      </c>
      <c r="AY135" s="16" t="s">
        <v>133</v>
      </c>
      <c r="BE135" s="141">
        <f>IF(N135="základní",J135,0)</f>
        <v>0</v>
      </c>
      <c r="BF135" s="141">
        <f>IF(N135="snížená",J135,0)</f>
        <v>0</v>
      </c>
      <c r="BG135" s="141">
        <f>IF(N135="zákl. přenesená",J135,0)</f>
        <v>0</v>
      </c>
      <c r="BH135" s="141">
        <f>IF(N135="sníž. přenesená",J135,0)</f>
        <v>0</v>
      </c>
      <c r="BI135" s="141">
        <f>IF(N135="nulová",J135,0)</f>
        <v>0</v>
      </c>
      <c r="BJ135" s="16" t="s">
        <v>82</v>
      </c>
      <c r="BK135" s="141">
        <f>ROUND(I135*H135,2)</f>
        <v>0</v>
      </c>
      <c r="BL135" s="16" t="s">
        <v>139</v>
      </c>
      <c r="BM135" s="140" t="s">
        <v>841</v>
      </c>
    </row>
    <row r="136" spans="2:65" s="12" customFormat="1">
      <c r="B136" s="142"/>
      <c r="D136" s="143" t="s">
        <v>141</v>
      </c>
      <c r="E136" s="144" t="s">
        <v>1</v>
      </c>
      <c r="F136" s="145" t="s">
        <v>842</v>
      </c>
      <c r="H136" s="146">
        <v>0.56699999999999995</v>
      </c>
      <c r="L136" s="142"/>
      <c r="M136" s="147"/>
      <c r="T136" s="148"/>
      <c r="AT136" s="144" t="s">
        <v>141</v>
      </c>
      <c r="AU136" s="144" t="s">
        <v>84</v>
      </c>
      <c r="AV136" s="12" t="s">
        <v>84</v>
      </c>
      <c r="AW136" s="12" t="s">
        <v>30</v>
      </c>
      <c r="AX136" s="12" t="s">
        <v>74</v>
      </c>
      <c r="AY136" s="144" t="s">
        <v>133</v>
      </c>
    </row>
    <row r="137" spans="2:65" s="13" customFormat="1">
      <c r="B137" s="149"/>
      <c r="D137" s="143" t="s">
        <v>141</v>
      </c>
      <c r="E137" s="150" t="s">
        <v>1</v>
      </c>
      <c r="F137" s="151" t="s">
        <v>149</v>
      </c>
      <c r="H137" s="152">
        <v>0.56699999999999995</v>
      </c>
      <c r="L137" s="149"/>
      <c r="M137" s="153"/>
      <c r="T137" s="154"/>
      <c r="AT137" s="150" t="s">
        <v>141</v>
      </c>
      <c r="AU137" s="150" t="s">
        <v>84</v>
      </c>
      <c r="AV137" s="13" t="s">
        <v>139</v>
      </c>
      <c r="AW137" s="13" t="s">
        <v>30</v>
      </c>
      <c r="AX137" s="13" t="s">
        <v>82</v>
      </c>
      <c r="AY137" s="150" t="s">
        <v>133</v>
      </c>
    </row>
    <row r="138" spans="2:65" s="1" customFormat="1" ht="37.75" customHeight="1">
      <c r="B138" s="128"/>
      <c r="C138" s="129" t="s">
        <v>150</v>
      </c>
      <c r="D138" s="129" t="s">
        <v>135</v>
      </c>
      <c r="E138" s="130" t="s">
        <v>843</v>
      </c>
      <c r="F138" s="131" t="s">
        <v>844</v>
      </c>
      <c r="G138" s="132" t="s">
        <v>196</v>
      </c>
      <c r="H138" s="133">
        <v>35.19</v>
      </c>
      <c r="I138" s="134"/>
      <c r="J138" s="134">
        <f>ROUND(I138*H138,2)</f>
        <v>0</v>
      </c>
      <c r="K138" s="135"/>
      <c r="L138" s="28"/>
      <c r="M138" s="136" t="s">
        <v>1</v>
      </c>
      <c r="N138" s="137" t="s">
        <v>39</v>
      </c>
      <c r="O138" s="138">
        <v>7.0000000000000007E-2</v>
      </c>
      <c r="P138" s="138">
        <f>O138*H138</f>
        <v>2.4633000000000003</v>
      </c>
      <c r="Q138" s="138">
        <v>0</v>
      </c>
      <c r="R138" s="138">
        <f>Q138*H138</f>
        <v>0</v>
      </c>
      <c r="S138" s="138">
        <v>0</v>
      </c>
      <c r="T138" s="139">
        <f>S138*H138</f>
        <v>0</v>
      </c>
      <c r="AR138" s="140" t="s">
        <v>139</v>
      </c>
      <c r="AT138" s="140" t="s">
        <v>135</v>
      </c>
      <c r="AU138" s="140" t="s">
        <v>84</v>
      </c>
      <c r="AY138" s="16" t="s">
        <v>133</v>
      </c>
      <c r="BE138" s="141">
        <f>IF(N138="základní",J138,0)</f>
        <v>0</v>
      </c>
      <c r="BF138" s="141">
        <f>IF(N138="snížená",J138,0)</f>
        <v>0</v>
      </c>
      <c r="BG138" s="141">
        <f>IF(N138="zákl. přenesená",J138,0)</f>
        <v>0</v>
      </c>
      <c r="BH138" s="141">
        <f>IF(N138="sníž. přenesená",J138,0)</f>
        <v>0</v>
      </c>
      <c r="BI138" s="141">
        <f>IF(N138="nulová",J138,0)</f>
        <v>0</v>
      </c>
      <c r="BJ138" s="16" t="s">
        <v>82</v>
      </c>
      <c r="BK138" s="141">
        <f>ROUND(I138*H138,2)</f>
        <v>0</v>
      </c>
      <c r="BL138" s="16" t="s">
        <v>139</v>
      </c>
      <c r="BM138" s="140" t="s">
        <v>845</v>
      </c>
    </row>
    <row r="139" spans="2:65" s="12" customFormat="1">
      <c r="B139" s="142"/>
      <c r="D139" s="143" t="s">
        <v>141</v>
      </c>
      <c r="E139" s="144" t="s">
        <v>1</v>
      </c>
      <c r="F139" s="145" t="s">
        <v>846</v>
      </c>
      <c r="H139" s="146">
        <v>35.19</v>
      </c>
      <c r="L139" s="142"/>
      <c r="M139" s="147"/>
      <c r="T139" s="148"/>
      <c r="AT139" s="144" t="s">
        <v>141</v>
      </c>
      <c r="AU139" s="144" t="s">
        <v>84</v>
      </c>
      <c r="AV139" s="12" t="s">
        <v>84</v>
      </c>
      <c r="AW139" s="12" t="s">
        <v>30</v>
      </c>
      <c r="AX139" s="12" t="s">
        <v>82</v>
      </c>
      <c r="AY139" s="144" t="s">
        <v>133</v>
      </c>
    </row>
    <row r="140" spans="2:65" s="1" customFormat="1" ht="24.15" customHeight="1">
      <c r="B140" s="128"/>
      <c r="C140" s="129" t="s">
        <v>139</v>
      </c>
      <c r="D140" s="129" t="s">
        <v>135</v>
      </c>
      <c r="E140" s="130" t="s">
        <v>374</v>
      </c>
      <c r="F140" s="131" t="s">
        <v>375</v>
      </c>
      <c r="G140" s="132" t="s">
        <v>196</v>
      </c>
      <c r="H140" s="133">
        <v>35.19</v>
      </c>
      <c r="I140" s="134"/>
      <c r="J140" s="134">
        <f>ROUND(I140*H140,2)</f>
        <v>0</v>
      </c>
      <c r="K140" s="135"/>
      <c r="L140" s="28"/>
      <c r="M140" s="136" t="s">
        <v>1</v>
      </c>
      <c r="N140" s="137" t="s">
        <v>39</v>
      </c>
      <c r="O140" s="138">
        <v>0.19700000000000001</v>
      </c>
      <c r="P140" s="138">
        <f>O140*H140</f>
        <v>6.9324300000000001</v>
      </c>
      <c r="Q140" s="138">
        <v>0</v>
      </c>
      <c r="R140" s="138">
        <f>Q140*H140</f>
        <v>0</v>
      </c>
      <c r="S140" s="138">
        <v>0</v>
      </c>
      <c r="T140" s="139">
        <f>S140*H140</f>
        <v>0</v>
      </c>
      <c r="AR140" s="140" t="s">
        <v>139</v>
      </c>
      <c r="AT140" s="140" t="s">
        <v>135</v>
      </c>
      <c r="AU140" s="140" t="s">
        <v>84</v>
      </c>
      <c r="AY140" s="16" t="s">
        <v>133</v>
      </c>
      <c r="BE140" s="141">
        <f>IF(N140="základní",J140,0)</f>
        <v>0</v>
      </c>
      <c r="BF140" s="141">
        <f>IF(N140="snížená",J140,0)</f>
        <v>0</v>
      </c>
      <c r="BG140" s="141">
        <f>IF(N140="zákl. přenesená",J140,0)</f>
        <v>0</v>
      </c>
      <c r="BH140" s="141">
        <f>IF(N140="sníž. přenesená",J140,0)</f>
        <v>0</v>
      </c>
      <c r="BI140" s="141">
        <f>IF(N140="nulová",J140,0)</f>
        <v>0</v>
      </c>
      <c r="BJ140" s="16" t="s">
        <v>82</v>
      </c>
      <c r="BK140" s="141">
        <f>ROUND(I140*H140,2)</f>
        <v>0</v>
      </c>
      <c r="BL140" s="16" t="s">
        <v>139</v>
      </c>
      <c r="BM140" s="140" t="s">
        <v>847</v>
      </c>
    </row>
    <row r="141" spans="2:65" s="12" customFormat="1">
      <c r="B141" s="142"/>
      <c r="D141" s="143" t="s">
        <v>141</v>
      </c>
      <c r="E141" s="144" t="s">
        <v>1</v>
      </c>
      <c r="F141" s="145" t="s">
        <v>848</v>
      </c>
      <c r="H141" s="146">
        <v>35.19</v>
      </c>
      <c r="L141" s="142"/>
      <c r="M141" s="147"/>
      <c r="T141" s="148"/>
      <c r="AT141" s="144" t="s">
        <v>141</v>
      </c>
      <c r="AU141" s="144" t="s">
        <v>84</v>
      </c>
      <c r="AV141" s="12" t="s">
        <v>84</v>
      </c>
      <c r="AW141" s="12" t="s">
        <v>30</v>
      </c>
      <c r="AX141" s="12" t="s">
        <v>82</v>
      </c>
      <c r="AY141" s="144" t="s">
        <v>133</v>
      </c>
    </row>
    <row r="142" spans="2:65" s="1" customFormat="1" ht="24.15" customHeight="1">
      <c r="B142" s="128"/>
      <c r="C142" s="129" t="s">
        <v>158</v>
      </c>
      <c r="D142" s="129" t="s">
        <v>135</v>
      </c>
      <c r="E142" s="130" t="s">
        <v>849</v>
      </c>
      <c r="F142" s="131" t="s">
        <v>850</v>
      </c>
      <c r="G142" s="132" t="s">
        <v>196</v>
      </c>
      <c r="H142" s="133">
        <v>35.19</v>
      </c>
      <c r="I142" s="134"/>
      <c r="J142" s="134">
        <f>ROUND(I142*H142,2)</f>
        <v>0</v>
      </c>
      <c r="K142" s="135"/>
      <c r="L142" s="28"/>
      <c r="M142" s="136" t="s">
        <v>1</v>
      </c>
      <c r="N142" s="137" t="s">
        <v>39</v>
      </c>
      <c r="O142" s="138">
        <v>0.13100000000000001</v>
      </c>
      <c r="P142" s="138">
        <f>O142*H142</f>
        <v>4.60989</v>
      </c>
      <c r="Q142" s="138">
        <v>0</v>
      </c>
      <c r="R142" s="138">
        <f>Q142*H142</f>
        <v>0</v>
      </c>
      <c r="S142" s="138">
        <v>0</v>
      </c>
      <c r="T142" s="139">
        <f>S142*H142</f>
        <v>0</v>
      </c>
      <c r="AR142" s="140" t="s">
        <v>139</v>
      </c>
      <c r="AT142" s="140" t="s">
        <v>135</v>
      </c>
      <c r="AU142" s="140" t="s">
        <v>84</v>
      </c>
      <c r="AY142" s="16" t="s">
        <v>133</v>
      </c>
      <c r="BE142" s="141">
        <f>IF(N142="základní",J142,0)</f>
        <v>0</v>
      </c>
      <c r="BF142" s="141">
        <f>IF(N142="snížená",J142,0)</f>
        <v>0</v>
      </c>
      <c r="BG142" s="141">
        <f>IF(N142="zákl. přenesená",J142,0)</f>
        <v>0</v>
      </c>
      <c r="BH142" s="141">
        <f>IF(N142="sníž. přenesená",J142,0)</f>
        <v>0</v>
      </c>
      <c r="BI142" s="141">
        <f>IF(N142="nulová",J142,0)</f>
        <v>0</v>
      </c>
      <c r="BJ142" s="16" t="s">
        <v>82</v>
      </c>
      <c r="BK142" s="141">
        <f>ROUND(I142*H142,2)</f>
        <v>0</v>
      </c>
      <c r="BL142" s="16" t="s">
        <v>139</v>
      </c>
      <c r="BM142" s="140" t="s">
        <v>851</v>
      </c>
    </row>
    <row r="143" spans="2:65" s="12" customFormat="1">
      <c r="B143" s="142"/>
      <c r="D143" s="143" t="s">
        <v>141</v>
      </c>
      <c r="E143" s="144" t="s">
        <v>1</v>
      </c>
      <c r="F143" s="145" t="s">
        <v>852</v>
      </c>
      <c r="H143" s="146">
        <v>35.19</v>
      </c>
      <c r="L143" s="142"/>
      <c r="M143" s="147"/>
      <c r="T143" s="148"/>
      <c r="AT143" s="144" t="s">
        <v>141</v>
      </c>
      <c r="AU143" s="144" t="s">
        <v>84</v>
      </c>
      <c r="AV143" s="12" t="s">
        <v>84</v>
      </c>
      <c r="AW143" s="12" t="s">
        <v>30</v>
      </c>
      <c r="AX143" s="12" t="s">
        <v>82</v>
      </c>
      <c r="AY143" s="144" t="s">
        <v>133</v>
      </c>
    </row>
    <row r="144" spans="2:65" s="1" customFormat="1" ht="16.5" customHeight="1">
      <c r="B144" s="128"/>
      <c r="C144" s="129" t="s">
        <v>163</v>
      </c>
      <c r="D144" s="129" t="s">
        <v>135</v>
      </c>
      <c r="E144" s="130" t="s">
        <v>216</v>
      </c>
      <c r="F144" s="131" t="s">
        <v>217</v>
      </c>
      <c r="G144" s="132" t="s">
        <v>196</v>
      </c>
      <c r="H144" s="133">
        <v>15.927</v>
      </c>
      <c r="I144" s="134"/>
      <c r="J144" s="134">
        <f>ROUND(I144*H144,2)</f>
        <v>0</v>
      </c>
      <c r="K144" s="135"/>
      <c r="L144" s="28"/>
      <c r="M144" s="136" t="s">
        <v>1</v>
      </c>
      <c r="N144" s="137" t="s">
        <v>39</v>
      </c>
      <c r="O144" s="138">
        <v>8.9999999999999993E-3</v>
      </c>
      <c r="P144" s="138">
        <f>O144*H144</f>
        <v>0.143343</v>
      </c>
      <c r="Q144" s="138">
        <v>0</v>
      </c>
      <c r="R144" s="138">
        <f>Q144*H144</f>
        <v>0</v>
      </c>
      <c r="S144" s="138">
        <v>0</v>
      </c>
      <c r="T144" s="139">
        <f>S144*H144</f>
        <v>0</v>
      </c>
      <c r="AR144" s="140" t="s">
        <v>139</v>
      </c>
      <c r="AT144" s="140" t="s">
        <v>135</v>
      </c>
      <c r="AU144" s="140" t="s">
        <v>84</v>
      </c>
      <c r="AY144" s="16" t="s">
        <v>133</v>
      </c>
      <c r="BE144" s="141">
        <f>IF(N144="základní",J144,0)</f>
        <v>0</v>
      </c>
      <c r="BF144" s="141">
        <f>IF(N144="snížená",J144,0)</f>
        <v>0</v>
      </c>
      <c r="BG144" s="141">
        <f>IF(N144="zákl. přenesená",J144,0)</f>
        <v>0</v>
      </c>
      <c r="BH144" s="141">
        <f>IF(N144="sníž. přenesená",J144,0)</f>
        <v>0</v>
      </c>
      <c r="BI144" s="141">
        <f>IF(N144="nulová",J144,0)</f>
        <v>0</v>
      </c>
      <c r="BJ144" s="16" t="s">
        <v>82</v>
      </c>
      <c r="BK144" s="141">
        <f>ROUND(I144*H144,2)</f>
        <v>0</v>
      </c>
      <c r="BL144" s="16" t="s">
        <v>139</v>
      </c>
      <c r="BM144" s="140" t="s">
        <v>853</v>
      </c>
    </row>
    <row r="145" spans="2:65" s="12" customFormat="1">
      <c r="B145" s="142"/>
      <c r="D145" s="143" t="s">
        <v>141</v>
      </c>
      <c r="E145" s="144" t="s">
        <v>1</v>
      </c>
      <c r="F145" s="145" t="s">
        <v>854</v>
      </c>
      <c r="H145" s="146">
        <v>15.927</v>
      </c>
      <c r="L145" s="142"/>
      <c r="M145" s="147"/>
      <c r="T145" s="148"/>
      <c r="AT145" s="144" t="s">
        <v>141</v>
      </c>
      <c r="AU145" s="144" t="s">
        <v>84</v>
      </c>
      <c r="AV145" s="12" t="s">
        <v>84</v>
      </c>
      <c r="AW145" s="12" t="s">
        <v>30</v>
      </c>
      <c r="AX145" s="12" t="s">
        <v>82</v>
      </c>
      <c r="AY145" s="144" t="s">
        <v>133</v>
      </c>
    </row>
    <row r="146" spans="2:65" s="1" customFormat="1" ht="37.75" customHeight="1">
      <c r="B146" s="128"/>
      <c r="C146" s="129" t="s">
        <v>168</v>
      </c>
      <c r="D146" s="129" t="s">
        <v>135</v>
      </c>
      <c r="E146" s="130" t="s">
        <v>397</v>
      </c>
      <c r="F146" s="131" t="s">
        <v>398</v>
      </c>
      <c r="G146" s="132" t="s">
        <v>138</v>
      </c>
      <c r="H146" s="133">
        <v>47.5</v>
      </c>
      <c r="I146" s="134"/>
      <c r="J146" s="134">
        <f>ROUND(I146*H146,2)</f>
        <v>0</v>
      </c>
      <c r="K146" s="135"/>
      <c r="L146" s="28"/>
      <c r="M146" s="136" t="s">
        <v>1</v>
      </c>
      <c r="N146" s="137" t="s">
        <v>39</v>
      </c>
      <c r="O146" s="138">
        <v>2.5000000000000001E-2</v>
      </c>
      <c r="P146" s="138">
        <f>O146*H146</f>
        <v>1.1875</v>
      </c>
      <c r="Q146" s="138">
        <v>0</v>
      </c>
      <c r="R146" s="138">
        <f>Q146*H146</f>
        <v>0</v>
      </c>
      <c r="S146" s="138">
        <v>0</v>
      </c>
      <c r="T146" s="139">
        <f>S146*H146</f>
        <v>0</v>
      </c>
      <c r="AR146" s="140" t="s">
        <v>139</v>
      </c>
      <c r="AT146" s="140" t="s">
        <v>135</v>
      </c>
      <c r="AU146" s="140" t="s">
        <v>84</v>
      </c>
      <c r="AY146" s="16" t="s">
        <v>133</v>
      </c>
      <c r="BE146" s="141">
        <f>IF(N146="základní",J146,0)</f>
        <v>0</v>
      </c>
      <c r="BF146" s="141">
        <f>IF(N146="snížená",J146,0)</f>
        <v>0</v>
      </c>
      <c r="BG146" s="141">
        <f>IF(N146="zákl. přenesená",J146,0)</f>
        <v>0</v>
      </c>
      <c r="BH146" s="141">
        <f>IF(N146="sníž. přenesená",J146,0)</f>
        <v>0</v>
      </c>
      <c r="BI146" s="141">
        <f>IF(N146="nulová",J146,0)</f>
        <v>0</v>
      </c>
      <c r="BJ146" s="16" t="s">
        <v>82</v>
      </c>
      <c r="BK146" s="141">
        <f>ROUND(I146*H146,2)</f>
        <v>0</v>
      </c>
      <c r="BL146" s="16" t="s">
        <v>139</v>
      </c>
      <c r="BM146" s="140" t="s">
        <v>855</v>
      </c>
    </row>
    <row r="147" spans="2:65" s="12" customFormat="1">
      <c r="B147" s="142"/>
      <c r="D147" s="143" t="s">
        <v>141</v>
      </c>
      <c r="E147" s="144" t="s">
        <v>1</v>
      </c>
      <c r="F147" s="145" t="s">
        <v>856</v>
      </c>
      <c r="H147" s="146">
        <v>47.5</v>
      </c>
      <c r="L147" s="142"/>
      <c r="M147" s="147"/>
      <c r="T147" s="148"/>
      <c r="AT147" s="144" t="s">
        <v>141</v>
      </c>
      <c r="AU147" s="144" t="s">
        <v>84</v>
      </c>
      <c r="AV147" s="12" t="s">
        <v>84</v>
      </c>
      <c r="AW147" s="12" t="s">
        <v>30</v>
      </c>
      <c r="AX147" s="12" t="s">
        <v>82</v>
      </c>
      <c r="AY147" s="144" t="s">
        <v>133</v>
      </c>
    </row>
    <row r="148" spans="2:65" s="11" customFormat="1" ht="22.75" customHeight="1">
      <c r="B148" s="117"/>
      <c r="D148" s="118" t="s">
        <v>73</v>
      </c>
      <c r="E148" s="126" t="s">
        <v>84</v>
      </c>
      <c r="F148" s="126" t="s">
        <v>401</v>
      </c>
      <c r="J148" s="127">
        <f>BK148</f>
        <v>0</v>
      </c>
      <c r="L148" s="117"/>
      <c r="M148" s="121"/>
      <c r="P148" s="122">
        <f>SUM(P149:P152)</f>
        <v>24.107999999999997</v>
      </c>
      <c r="R148" s="122">
        <f>SUM(R149:R152)</f>
        <v>50.803200000000004</v>
      </c>
      <c r="T148" s="123">
        <f>SUM(T149:T152)</f>
        <v>0</v>
      </c>
      <c r="AR148" s="118" t="s">
        <v>82</v>
      </c>
      <c r="AT148" s="124" t="s">
        <v>73</v>
      </c>
      <c r="AU148" s="124" t="s">
        <v>82</v>
      </c>
      <c r="AY148" s="118" t="s">
        <v>133</v>
      </c>
      <c r="BK148" s="125">
        <f>SUM(BK149:BK152)</f>
        <v>0</v>
      </c>
    </row>
    <row r="149" spans="2:65" s="1" customFormat="1" ht="24.15" customHeight="1">
      <c r="B149" s="128"/>
      <c r="C149" s="129" t="s">
        <v>173</v>
      </c>
      <c r="D149" s="129" t="s">
        <v>135</v>
      </c>
      <c r="E149" s="130" t="s">
        <v>857</v>
      </c>
      <c r="F149" s="131" t="s">
        <v>858</v>
      </c>
      <c r="G149" s="132" t="s">
        <v>196</v>
      </c>
      <c r="H149" s="133">
        <v>23.52</v>
      </c>
      <c r="I149" s="134"/>
      <c r="J149" s="134">
        <f>ROUND(I149*H149,2)</f>
        <v>0</v>
      </c>
      <c r="K149" s="135"/>
      <c r="L149" s="28"/>
      <c r="M149" s="136" t="s">
        <v>1</v>
      </c>
      <c r="N149" s="137" t="s">
        <v>39</v>
      </c>
      <c r="O149" s="138">
        <v>1.0249999999999999</v>
      </c>
      <c r="P149" s="138">
        <f>O149*H149</f>
        <v>24.107999999999997</v>
      </c>
      <c r="Q149" s="138">
        <v>2.16</v>
      </c>
      <c r="R149" s="138">
        <f>Q149*H149</f>
        <v>50.803200000000004</v>
      </c>
      <c r="S149" s="138">
        <v>0</v>
      </c>
      <c r="T149" s="139">
        <f>S149*H149</f>
        <v>0</v>
      </c>
      <c r="AR149" s="140" t="s">
        <v>139</v>
      </c>
      <c r="AT149" s="140" t="s">
        <v>135</v>
      </c>
      <c r="AU149" s="140" t="s">
        <v>84</v>
      </c>
      <c r="AY149" s="16" t="s">
        <v>133</v>
      </c>
      <c r="BE149" s="141">
        <f>IF(N149="základní",J149,0)</f>
        <v>0</v>
      </c>
      <c r="BF149" s="141">
        <f>IF(N149="snížená",J149,0)</f>
        <v>0</v>
      </c>
      <c r="BG149" s="141">
        <f>IF(N149="zákl. přenesená",J149,0)</f>
        <v>0</v>
      </c>
      <c r="BH149" s="141">
        <f>IF(N149="sníž. přenesená",J149,0)</f>
        <v>0</v>
      </c>
      <c r="BI149" s="141">
        <f>IF(N149="nulová",J149,0)</f>
        <v>0</v>
      </c>
      <c r="BJ149" s="16" t="s">
        <v>82</v>
      </c>
      <c r="BK149" s="141">
        <f>ROUND(I149*H149,2)</f>
        <v>0</v>
      </c>
      <c r="BL149" s="16" t="s">
        <v>139</v>
      </c>
      <c r="BM149" s="140" t="s">
        <v>859</v>
      </c>
    </row>
    <row r="150" spans="2:65" s="12" customFormat="1">
      <c r="B150" s="142"/>
      <c r="D150" s="143" t="s">
        <v>141</v>
      </c>
      <c r="E150" s="144" t="s">
        <v>1</v>
      </c>
      <c r="F150" s="145" t="s">
        <v>860</v>
      </c>
      <c r="H150" s="146">
        <v>16.8</v>
      </c>
      <c r="L150" s="142"/>
      <c r="M150" s="147"/>
      <c r="T150" s="148"/>
      <c r="AT150" s="144" t="s">
        <v>141</v>
      </c>
      <c r="AU150" s="144" t="s">
        <v>84</v>
      </c>
      <c r="AV150" s="12" t="s">
        <v>84</v>
      </c>
      <c r="AW150" s="12" t="s">
        <v>30</v>
      </c>
      <c r="AX150" s="12" t="s">
        <v>74</v>
      </c>
      <c r="AY150" s="144" t="s">
        <v>133</v>
      </c>
    </row>
    <row r="151" spans="2:65" s="12" customFormat="1">
      <c r="B151" s="142"/>
      <c r="D151" s="143" t="s">
        <v>141</v>
      </c>
      <c r="E151" s="144" t="s">
        <v>1</v>
      </c>
      <c r="F151" s="145" t="s">
        <v>861</v>
      </c>
      <c r="H151" s="146">
        <v>6.72</v>
      </c>
      <c r="L151" s="142"/>
      <c r="M151" s="147"/>
      <c r="T151" s="148"/>
      <c r="AT151" s="144" t="s">
        <v>141</v>
      </c>
      <c r="AU151" s="144" t="s">
        <v>84</v>
      </c>
      <c r="AV151" s="12" t="s">
        <v>84</v>
      </c>
      <c r="AW151" s="12" t="s">
        <v>30</v>
      </c>
      <c r="AX151" s="12" t="s">
        <v>74</v>
      </c>
      <c r="AY151" s="144" t="s">
        <v>133</v>
      </c>
    </row>
    <row r="152" spans="2:65" s="13" customFormat="1">
      <c r="B152" s="149"/>
      <c r="D152" s="143" t="s">
        <v>141</v>
      </c>
      <c r="E152" s="150" t="s">
        <v>1</v>
      </c>
      <c r="F152" s="151" t="s">
        <v>149</v>
      </c>
      <c r="H152" s="152">
        <v>23.52</v>
      </c>
      <c r="L152" s="149"/>
      <c r="M152" s="153"/>
      <c r="T152" s="154"/>
      <c r="AT152" s="150" t="s">
        <v>141</v>
      </c>
      <c r="AU152" s="150" t="s">
        <v>84</v>
      </c>
      <c r="AV152" s="13" t="s">
        <v>139</v>
      </c>
      <c r="AW152" s="13" t="s">
        <v>30</v>
      </c>
      <c r="AX152" s="13" t="s">
        <v>82</v>
      </c>
      <c r="AY152" s="150" t="s">
        <v>133</v>
      </c>
    </row>
    <row r="153" spans="2:65" s="11" customFormat="1" ht="22.75" customHeight="1">
      <c r="B153" s="117"/>
      <c r="D153" s="118" t="s">
        <v>73</v>
      </c>
      <c r="E153" s="126" t="s">
        <v>150</v>
      </c>
      <c r="F153" s="126" t="s">
        <v>862</v>
      </c>
      <c r="J153" s="127">
        <f>BK153</f>
        <v>0</v>
      </c>
      <c r="L153" s="117"/>
      <c r="M153" s="121"/>
      <c r="P153" s="122">
        <f>SUM(P154:P163)</f>
        <v>29.132000000000001</v>
      </c>
      <c r="R153" s="122">
        <f>SUM(R154:R163)</f>
        <v>25.953719999999997</v>
      </c>
      <c r="T153" s="123">
        <f>SUM(T154:T163)</f>
        <v>0</v>
      </c>
      <c r="AR153" s="118" t="s">
        <v>82</v>
      </c>
      <c r="AT153" s="124" t="s">
        <v>73</v>
      </c>
      <c r="AU153" s="124" t="s">
        <v>82</v>
      </c>
      <c r="AY153" s="118" t="s">
        <v>133</v>
      </c>
      <c r="BK153" s="125">
        <f>SUM(BK154:BK163)</f>
        <v>0</v>
      </c>
    </row>
    <row r="154" spans="2:65" s="1" customFormat="1" ht="24.15" customHeight="1">
      <c r="B154" s="128"/>
      <c r="C154" s="129" t="s">
        <v>178</v>
      </c>
      <c r="D154" s="129" t="s">
        <v>135</v>
      </c>
      <c r="E154" s="130" t="s">
        <v>863</v>
      </c>
      <c r="F154" s="131" t="s">
        <v>864</v>
      </c>
      <c r="G154" s="132" t="s">
        <v>229</v>
      </c>
      <c r="H154" s="133">
        <v>8</v>
      </c>
      <c r="I154" s="134"/>
      <c r="J154" s="134">
        <f>ROUND(I154*H154,2)</f>
        <v>0</v>
      </c>
      <c r="K154" s="135"/>
      <c r="L154" s="28"/>
      <c r="M154" s="136" t="s">
        <v>1</v>
      </c>
      <c r="N154" s="137" t="s">
        <v>39</v>
      </c>
      <c r="O154" s="138">
        <v>0.34599999999999997</v>
      </c>
      <c r="P154" s="138">
        <f>O154*H154</f>
        <v>2.7679999999999998</v>
      </c>
      <c r="Q154" s="138">
        <v>0.12845999999999999</v>
      </c>
      <c r="R154" s="138">
        <f>Q154*H154</f>
        <v>1.0276799999999999</v>
      </c>
      <c r="S154" s="138">
        <v>0</v>
      </c>
      <c r="T154" s="139">
        <f>S154*H154</f>
        <v>0</v>
      </c>
      <c r="AR154" s="140" t="s">
        <v>139</v>
      </c>
      <c r="AT154" s="140" t="s">
        <v>135</v>
      </c>
      <c r="AU154" s="140" t="s">
        <v>84</v>
      </c>
      <c r="AY154" s="16" t="s">
        <v>133</v>
      </c>
      <c r="BE154" s="141">
        <f>IF(N154="základní",J154,0)</f>
        <v>0</v>
      </c>
      <c r="BF154" s="141">
        <f>IF(N154="snížená",J154,0)</f>
        <v>0</v>
      </c>
      <c r="BG154" s="141">
        <f>IF(N154="zákl. přenesená",J154,0)</f>
        <v>0</v>
      </c>
      <c r="BH154" s="141">
        <f>IF(N154="sníž. přenesená",J154,0)</f>
        <v>0</v>
      </c>
      <c r="BI154" s="141">
        <f>IF(N154="nulová",J154,0)</f>
        <v>0</v>
      </c>
      <c r="BJ154" s="16" t="s">
        <v>82</v>
      </c>
      <c r="BK154" s="141">
        <f>ROUND(I154*H154,2)</f>
        <v>0</v>
      </c>
      <c r="BL154" s="16" t="s">
        <v>139</v>
      </c>
      <c r="BM154" s="140" t="s">
        <v>865</v>
      </c>
    </row>
    <row r="155" spans="2:65" s="1" customFormat="1" ht="16.5" customHeight="1">
      <c r="B155" s="128"/>
      <c r="C155" s="164" t="s">
        <v>184</v>
      </c>
      <c r="D155" s="164" t="s">
        <v>385</v>
      </c>
      <c r="E155" s="165" t="s">
        <v>866</v>
      </c>
      <c r="F155" s="166" t="s">
        <v>867</v>
      </c>
      <c r="G155" s="167" t="s">
        <v>253</v>
      </c>
      <c r="H155" s="168">
        <v>18.18</v>
      </c>
      <c r="I155" s="169"/>
      <c r="J155" s="169">
        <f>ROUND(I155*H155,2)</f>
        <v>0</v>
      </c>
      <c r="K155" s="170"/>
      <c r="L155" s="171"/>
      <c r="M155" s="172" t="s">
        <v>1</v>
      </c>
      <c r="N155" s="173" t="s">
        <v>39</v>
      </c>
      <c r="O155" s="138">
        <v>0</v>
      </c>
      <c r="P155" s="138">
        <f>O155*H155</f>
        <v>0</v>
      </c>
      <c r="Q155" s="138">
        <v>0.15</v>
      </c>
      <c r="R155" s="138">
        <f>Q155*H155</f>
        <v>2.7269999999999999</v>
      </c>
      <c r="S155" s="138">
        <v>0</v>
      </c>
      <c r="T155" s="139">
        <f>S155*H155</f>
        <v>0</v>
      </c>
      <c r="AR155" s="140" t="s">
        <v>173</v>
      </c>
      <c r="AT155" s="140" t="s">
        <v>385</v>
      </c>
      <c r="AU155" s="140" t="s">
        <v>84</v>
      </c>
      <c r="AY155" s="16" t="s">
        <v>133</v>
      </c>
      <c r="BE155" s="141">
        <f>IF(N155="základní",J155,0)</f>
        <v>0</v>
      </c>
      <c r="BF155" s="141">
        <f>IF(N155="snížená",J155,0)</f>
        <v>0</v>
      </c>
      <c r="BG155" s="141">
        <f>IF(N155="zákl. přenesená",J155,0)</f>
        <v>0</v>
      </c>
      <c r="BH155" s="141">
        <f>IF(N155="sníž. přenesená",J155,0)</f>
        <v>0</v>
      </c>
      <c r="BI155" s="141">
        <f>IF(N155="nulová",J155,0)</f>
        <v>0</v>
      </c>
      <c r="BJ155" s="16" t="s">
        <v>82</v>
      </c>
      <c r="BK155" s="141">
        <f>ROUND(I155*H155,2)</f>
        <v>0</v>
      </c>
      <c r="BL155" s="16" t="s">
        <v>139</v>
      </c>
      <c r="BM155" s="140" t="s">
        <v>868</v>
      </c>
    </row>
    <row r="156" spans="2:65" s="12" customFormat="1">
      <c r="B156" s="142"/>
      <c r="D156" s="143" t="s">
        <v>141</v>
      </c>
      <c r="F156" s="145" t="s">
        <v>869</v>
      </c>
      <c r="H156" s="146">
        <v>18.18</v>
      </c>
      <c r="L156" s="142"/>
      <c r="M156" s="147"/>
      <c r="T156" s="148"/>
      <c r="AT156" s="144" t="s">
        <v>141</v>
      </c>
      <c r="AU156" s="144" t="s">
        <v>84</v>
      </c>
      <c r="AV156" s="12" t="s">
        <v>84</v>
      </c>
      <c r="AW156" s="12" t="s">
        <v>3</v>
      </c>
      <c r="AX156" s="12" t="s">
        <v>82</v>
      </c>
      <c r="AY156" s="144" t="s">
        <v>133</v>
      </c>
    </row>
    <row r="157" spans="2:65" s="1" customFormat="1" ht="24.15" customHeight="1">
      <c r="B157" s="128"/>
      <c r="C157" s="129" t="s">
        <v>189</v>
      </c>
      <c r="D157" s="129" t="s">
        <v>135</v>
      </c>
      <c r="E157" s="130" t="s">
        <v>870</v>
      </c>
      <c r="F157" s="131" t="s">
        <v>871</v>
      </c>
      <c r="G157" s="132" t="s">
        <v>229</v>
      </c>
      <c r="H157" s="133">
        <v>12</v>
      </c>
      <c r="I157" s="134"/>
      <c r="J157" s="134">
        <f>ROUND(I157*H157,2)</f>
        <v>0</v>
      </c>
      <c r="K157" s="135"/>
      <c r="L157" s="28"/>
      <c r="M157" s="136" t="s">
        <v>1</v>
      </c>
      <c r="N157" s="137" t="s">
        <v>39</v>
      </c>
      <c r="O157" s="138">
        <v>0.68799999999999994</v>
      </c>
      <c r="P157" s="138">
        <f>O157*H157</f>
        <v>8.2560000000000002</v>
      </c>
      <c r="Q157" s="138">
        <v>0.12845999999999999</v>
      </c>
      <c r="R157" s="138">
        <f>Q157*H157</f>
        <v>1.5415199999999998</v>
      </c>
      <c r="S157" s="138">
        <v>0</v>
      </c>
      <c r="T157" s="139">
        <f>S157*H157</f>
        <v>0</v>
      </c>
      <c r="AR157" s="140" t="s">
        <v>139</v>
      </c>
      <c r="AT157" s="140" t="s">
        <v>135</v>
      </c>
      <c r="AU157" s="140" t="s">
        <v>84</v>
      </c>
      <c r="AY157" s="16" t="s">
        <v>133</v>
      </c>
      <c r="BE157" s="141">
        <f>IF(N157="základní",J157,0)</f>
        <v>0</v>
      </c>
      <c r="BF157" s="141">
        <f>IF(N157="snížená",J157,0)</f>
        <v>0</v>
      </c>
      <c r="BG157" s="141">
        <f>IF(N157="zákl. přenesená",J157,0)</f>
        <v>0</v>
      </c>
      <c r="BH157" s="141">
        <f>IF(N157="sníž. přenesená",J157,0)</f>
        <v>0</v>
      </c>
      <c r="BI157" s="141">
        <f>IF(N157="nulová",J157,0)</f>
        <v>0</v>
      </c>
      <c r="BJ157" s="16" t="s">
        <v>82</v>
      </c>
      <c r="BK157" s="141">
        <f>ROUND(I157*H157,2)</f>
        <v>0</v>
      </c>
      <c r="BL157" s="16" t="s">
        <v>139</v>
      </c>
      <c r="BM157" s="140" t="s">
        <v>872</v>
      </c>
    </row>
    <row r="158" spans="2:65" s="1" customFormat="1" ht="16.5" customHeight="1">
      <c r="B158" s="128"/>
      <c r="C158" s="164" t="s">
        <v>8</v>
      </c>
      <c r="D158" s="164" t="s">
        <v>385</v>
      </c>
      <c r="E158" s="165" t="s">
        <v>873</v>
      </c>
      <c r="F158" s="166" t="s">
        <v>874</v>
      </c>
      <c r="G158" s="167" t="s">
        <v>253</v>
      </c>
      <c r="H158" s="168">
        <v>12.12</v>
      </c>
      <c r="I158" s="169"/>
      <c r="J158" s="169">
        <f>ROUND(I158*H158,2)</f>
        <v>0</v>
      </c>
      <c r="K158" s="170"/>
      <c r="L158" s="171"/>
      <c r="M158" s="172" t="s">
        <v>1</v>
      </c>
      <c r="N158" s="173" t="s">
        <v>39</v>
      </c>
      <c r="O158" s="138">
        <v>0</v>
      </c>
      <c r="P158" s="138">
        <f>O158*H158</f>
        <v>0</v>
      </c>
      <c r="Q158" s="138">
        <v>0.6</v>
      </c>
      <c r="R158" s="138">
        <f>Q158*H158</f>
        <v>7.2719999999999994</v>
      </c>
      <c r="S158" s="138">
        <v>0</v>
      </c>
      <c r="T158" s="139">
        <f>S158*H158</f>
        <v>0</v>
      </c>
      <c r="AR158" s="140" t="s">
        <v>173</v>
      </c>
      <c r="AT158" s="140" t="s">
        <v>385</v>
      </c>
      <c r="AU158" s="140" t="s">
        <v>84</v>
      </c>
      <c r="AY158" s="16" t="s">
        <v>133</v>
      </c>
      <c r="BE158" s="141">
        <f>IF(N158="základní",J158,0)</f>
        <v>0</v>
      </c>
      <c r="BF158" s="141">
        <f>IF(N158="snížená",J158,0)</f>
        <v>0</v>
      </c>
      <c r="BG158" s="141">
        <f>IF(N158="zákl. přenesená",J158,0)</f>
        <v>0</v>
      </c>
      <c r="BH158" s="141">
        <f>IF(N158="sníž. přenesená",J158,0)</f>
        <v>0</v>
      </c>
      <c r="BI158" s="141">
        <f>IF(N158="nulová",J158,0)</f>
        <v>0</v>
      </c>
      <c r="BJ158" s="16" t="s">
        <v>82</v>
      </c>
      <c r="BK158" s="141">
        <f>ROUND(I158*H158,2)</f>
        <v>0</v>
      </c>
      <c r="BL158" s="16" t="s">
        <v>139</v>
      </c>
      <c r="BM158" s="140" t="s">
        <v>875</v>
      </c>
    </row>
    <row r="159" spans="2:65" s="12" customFormat="1">
      <c r="B159" s="142"/>
      <c r="D159" s="143" t="s">
        <v>141</v>
      </c>
      <c r="F159" s="145" t="s">
        <v>876</v>
      </c>
      <c r="H159" s="146">
        <v>12.12</v>
      </c>
      <c r="L159" s="142"/>
      <c r="M159" s="147"/>
      <c r="T159" s="148"/>
      <c r="AT159" s="144" t="s">
        <v>141</v>
      </c>
      <c r="AU159" s="144" t="s">
        <v>84</v>
      </c>
      <c r="AV159" s="12" t="s">
        <v>84</v>
      </c>
      <c r="AW159" s="12" t="s">
        <v>3</v>
      </c>
      <c r="AX159" s="12" t="s">
        <v>82</v>
      </c>
      <c r="AY159" s="144" t="s">
        <v>133</v>
      </c>
    </row>
    <row r="160" spans="2:65" s="1" customFormat="1" ht="24.15" customHeight="1">
      <c r="B160" s="128"/>
      <c r="C160" s="129" t="s">
        <v>199</v>
      </c>
      <c r="D160" s="129" t="s">
        <v>135</v>
      </c>
      <c r="E160" s="130" t="s">
        <v>877</v>
      </c>
      <c r="F160" s="131" t="s">
        <v>878</v>
      </c>
      <c r="G160" s="132" t="s">
        <v>229</v>
      </c>
      <c r="H160" s="133">
        <v>18</v>
      </c>
      <c r="I160" s="134"/>
      <c r="J160" s="134">
        <f>ROUND(I160*H160,2)</f>
        <v>0</v>
      </c>
      <c r="K160" s="135"/>
      <c r="L160" s="28"/>
      <c r="M160" s="136" t="s">
        <v>1</v>
      </c>
      <c r="N160" s="137" t="s">
        <v>39</v>
      </c>
      <c r="O160" s="138">
        <v>1.006</v>
      </c>
      <c r="P160" s="138">
        <f>O160*H160</f>
        <v>18.108000000000001</v>
      </c>
      <c r="Q160" s="138">
        <v>0.13764000000000001</v>
      </c>
      <c r="R160" s="138">
        <f>Q160*H160</f>
        <v>2.4775200000000002</v>
      </c>
      <c r="S160" s="138">
        <v>0</v>
      </c>
      <c r="T160" s="139">
        <f>S160*H160</f>
        <v>0</v>
      </c>
      <c r="AR160" s="140" t="s">
        <v>139</v>
      </c>
      <c r="AT160" s="140" t="s">
        <v>135</v>
      </c>
      <c r="AU160" s="140" t="s">
        <v>84</v>
      </c>
      <c r="AY160" s="16" t="s">
        <v>133</v>
      </c>
      <c r="BE160" s="141">
        <f>IF(N160="základní",J160,0)</f>
        <v>0</v>
      </c>
      <c r="BF160" s="141">
        <f>IF(N160="snížená",J160,0)</f>
        <v>0</v>
      </c>
      <c r="BG160" s="141">
        <f>IF(N160="zákl. přenesená",J160,0)</f>
        <v>0</v>
      </c>
      <c r="BH160" s="141">
        <f>IF(N160="sníž. přenesená",J160,0)</f>
        <v>0</v>
      </c>
      <c r="BI160" s="141">
        <f>IF(N160="nulová",J160,0)</f>
        <v>0</v>
      </c>
      <c r="BJ160" s="16" t="s">
        <v>82</v>
      </c>
      <c r="BK160" s="141">
        <f>ROUND(I160*H160,2)</f>
        <v>0</v>
      </c>
      <c r="BL160" s="16" t="s">
        <v>139</v>
      </c>
      <c r="BM160" s="140" t="s">
        <v>879</v>
      </c>
    </row>
    <row r="161" spans="2:65" s="1" customFormat="1" ht="16.5" customHeight="1">
      <c r="B161" s="128"/>
      <c r="C161" s="164" t="s">
        <v>204</v>
      </c>
      <c r="D161" s="164" t="s">
        <v>385</v>
      </c>
      <c r="E161" s="165" t="s">
        <v>880</v>
      </c>
      <c r="F161" s="166" t="s">
        <v>881</v>
      </c>
      <c r="G161" s="167" t="s">
        <v>253</v>
      </c>
      <c r="H161" s="168">
        <v>18.18</v>
      </c>
      <c r="I161" s="169"/>
      <c r="J161" s="169">
        <f>ROUND(I161*H161,2)</f>
        <v>0</v>
      </c>
      <c r="K161" s="170"/>
      <c r="L161" s="171"/>
      <c r="M161" s="172" t="s">
        <v>1</v>
      </c>
      <c r="N161" s="173" t="s">
        <v>39</v>
      </c>
      <c r="O161" s="138">
        <v>0</v>
      </c>
      <c r="P161" s="138">
        <f>O161*H161</f>
        <v>0</v>
      </c>
      <c r="Q161" s="138">
        <v>0.6</v>
      </c>
      <c r="R161" s="138">
        <f>Q161*H161</f>
        <v>10.907999999999999</v>
      </c>
      <c r="S161" s="138">
        <v>0</v>
      </c>
      <c r="T161" s="139">
        <f>S161*H161</f>
        <v>0</v>
      </c>
      <c r="AR161" s="140" t="s">
        <v>173</v>
      </c>
      <c r="AT161" s="140" t="s">
        <v>385</v>
      </c>
      <c r="AU161" s="140" t="s">
        <v>84</v>
      </c>
      <c r="AY161" s="16" t="s">
        <v>133</v>
      </c>
      <c r="BE161" s="141">
        <f>IF(N161="základní",J161,0)</f>
        <v>0</v>
      </c>
      <c r="BF161" s="141">
        <f>IF(N161="snížená",J161,0)</f>
        <v>0</v>
      </c>
      <c r="BG161" s="141">
        <f>IF(N161="zákl. přenesená",J161,0)</f>
        <v>0</v>
      </c>
      <c r="BH161" s="141">
        <f>IF(N161="sníž. přenesená",J161,0)</f>
        <v>0</v>
      </c>
      <c r="BI161" s="141">
        <f>IF(N161="nulová",J161,0)</f>
        <v>0</v>
      </c>
      <c r="BJ161" s="16" t="s">
        <v>82</v>
      </c>
      <c r="BK161" s="141">
        <f>ROUND(I161*H161,2)</f>
        <v>0</v>
      </c>
      <c r="BL161" s="16" t="s">
        <v>139</v>
      </c>
      <c r="BM161" s="140" t="s">
        <v>882</v>
      </c>
    </row>
    <row r="162" spans="2:65" s="12" customFormat="1">
      <c r="B162" s="142"/>
      <c r="D162" s="143" t="s">
        <v>141</v>
      </c>
      <c r="F162" s="145" t="s">
        <v>869</v>
      </c>
      <c r="H162" s="146">
        <v>18.18</v>
      </c>
      <c r="L162" s="142"/>
      <c r="M162" s="147"/>
      <c r="T162" s="148"/>
      <c r="AT162" s="144" t="s">
        <v>141</v>
      </c>
      <c r="AU162" s="144" t="s">
        <v>84</v>
      </c>
      <c r="AV162" s="12" t="s">
        <v>84</v>
      </c>
      <c r="AW162" s="12" t="s">
        <v>3</v>
      </c>
      <c r="AX162" s="12" t="s">
        <v>82</v>
      </c>
      <c r="AY162" s="144" t="s">
        <v>133</v>
      </c>
    </row>
    <row r="163" spans="2:65" s="1" customFormat="1" ht="16.5" customHeight="1">
      <c r="B163" s="128"/>
      <c r="C163" s="129" t="s">
        <v>209</v>
      </c>
      <c r="D163" s="129" t="s">
        <v>135</v>
      </c>
      <c r="E163" s="130" t="s">
        <v>880</v>
      </c>
      <c r="F163" s="131" t="s">
        <v>883</v>
      </c>
      <c r="G163" s="132" t="s">
        <v>430</v>
      </c>
      <c r="H163" s="133">
        <v>1</v>
      </c>
      <c r="I163" s="134"/>
      <c r="J163" s="134">
        <f>ROUND(I163*H163,2)</f>
        <v>0</v>
      </c>
      <c r="K163" s="135"/>
      <c r="L163" s="28"/>
      <c r="M163" s="136" t="s">
        <v>1</v>
      </c>
      <c r="N163" s="137" t="s">
        <v>39</v>
      </c>
      <c r="O163" s="138">
        <v>0</v>
      </c>
      <c r="P163" s="138">
        <f>O163*H163</f>
        <v>0</v>
      </c>
      <c r="Q163" s="138">
        <v>0</v>
      </c>
      <c r="R163" s="138">
        <f>Q163*H163</f>
        <v>0</v>
      </c>
      <c r="S163" s="138">
        <v>0</v>
      </c>
      <c r="T163" s="139">
        <f>S163*H163</f>
        <v>0</v>
      </c>
      <c r="AR163" s="140" t="s">
        <v>139</v>
      </c>
      <c r="AT163" s="140" t="s">
        <v>135</v>
      </c>
      <c r="AU163" s="140" t="s">
        <v>84</v>
      </c>
      <c r="AY163" s="16" t="s">
        <v>133</v>
      </c>
      <c r="BE163" s="141">
        <f>IF(N163="základní",J163,0)</f>
        <v>0</v>
      </c>
      <c r="BF163" s="141">
        <f>IF(N163="snížená",J163,0)</f>
        <v>0</v>
      </c>
      <c r="BG163" s="141">
        <f>IF(N163="zákl. přenesená",J163,0)</f>
        <v>0</v>
      </c>
      <c r="BH163" s="141">
        <f>IF(N163="sníž. přenesená",J163,0)</f>
        <v>0</v>
      </c>
      <c r="BI163" s="141">
        <f>IF(N163="nulová",J163,0)</f>
        <v>0</v>
      </c>
      <c r="BJ163" s="16" t="s">
        <v>82</v>
      </c>
      <c r="BK163" s="141">
        <f>ROUND(I163*H163,2)</f>
        <v>0</v>
      </c>
      <c r="BL163" s="16" t="s">
        <v>139</v>
      </c>
      <c r="BM163" s="140" t="s">
        <v>884</v>
      </c>
    </row>
    <row r="164" spans="2:65" s="11" customFormat="1" ht="22.75" customHeight="1">
      <c r="B164" s="117"/>
      <c r="D164" s="118" t="s">
        <v>73</v>
      </c>
      <c r="E164" s="126" t="s">
        <v>158</v>
      </c>
      <c r="F164" s="126" t="s">
        <v>439</v>
      </c>
      <c r="J164" s="127">
        <f>BK164</f>
        <v>0</v>
      </c>
      <c r="L164" s="117"/>
      <c r="M164" s="121"/>
      <c r="P164" s="122">
        <f>SUM(P165:P169)</f>
        <v>6.4491000000000005</v>
      </c>
      <c r="R164" s="122">
        <f>SUM(R165:R169)</f>
        <v>1.9582190000000002</v>
      </c>
      <c r="T164" s="123">
        <f>SUM(T165:T169)</f>
        <v>0</v>
      </c>
      <c r="AR164" s="118" t="s">
        <v>82</v>
      </c>
      <c r="AT164" s="124" t="s">
        <v>73</v>
      </c>
      <c r="AU164" s="124" t="s">
        <v>82</v>
      </c>
      <c r="AY164" s="118" t="s">
        <v>133</v>
      </c>
      <c r="BK164" s="125">
        <f>SUM(BK165:BK169)</f>
        <v>0</v>
      </c>
    </row>
    <row r="165" spans="2:65" s="1" customFormat="1" ht="33" customHeight="1">
      <c r="B165" s="128"/>
      <c r="C165" s="129" t="s">
        <v>215</v>
      </c>
      <c r="D165" s="129" t="s">
        <v>135</v>
      </c>
      <c r="E165" s="130" t="s">
        <v>472</v>
      </c>
      <c r="F165" s="131" t="s">
        <v>473</v>
      </c>
      <c r="G165" s="132" t="s">
        <v>138</v>
      </c>
      <c r="H165" s="133">
        <v>8.3000000000000007</v>
      </c>
      <c r="I165" s="134"/>
      <c r="J165" s="134">
        <f>ROUND(I165*H165,2)</f>
        <v>0</v>
      </c>
      <c r="K165" s="135"/>
      <c r="L165" s="28"/>
      <c r="M165" s="136" t="s">
        <v>1</v>
      </c>
      <c r="N165" s="137" t="s">
        <v>39</v>
      </c>
      <c r="O165" s="138">
        <v>0.77700000000000002</v>
      </c>
      <c r="P165" s="138">
        <f>O165*H165</f>
        <v>6.4491000000000005</v>
      </c>
      <c r="Q165" s="138">
        <v>0.10100000000000001</v>
      </c>
      <c r="R165" s="138">
        <f>Q165*H165</f>
        <v>0.83830000000000016</v>
      </c>
      <c r="S165" s="138">
        <v>0</v>
      </c>
      <c r="T165" s="139">
        <f>S165*H165</f>
        <v>0</v>
      </c>
      <c r="AR165" s="140" t="s">
        <v>139</v>
      </c>
      <c r="AT165" s="140" t="s">
        <v>135</v>
      </c>
      <c r="AU165" s="140" t="s">
        <v>84</v>
      </c>
      <c r="AY165" s="16" t="s">
        <v>133</v>
      </c>
      <c r="BE165" s="141">
        <f>IF(N165="základní",J165,0)</f>
        <v>0</v>
      </c>
      <c r="BF165" s="141">
        <f>IF(N165="snížená",J165,0)</f>
        <v>0</v>
      </c>
      <c r="BG165" s="141">
        <f>IF(N165="zákl. přenesená",J165,0)</f>
        <v>0</v>
      </c>
      <c r="BH165" s="141">
        <f>IF(N165="sníž. přenesená",J165,0)</f>
        <v>0</v>
      </c>
      <c r="BI165" s="141">
        <f>IF(N165="nulová",J165,0)</f>
        <v>0</v>
      </c>
      <c r="BJ165" s="16" t="s">
        <v>82</v>
      </c>
      <c r="BK165" s="141">
        <f>ROUND(I165*H165,2)</f>
        <v>0</v>
      </c>
      <c r="BL165" s="16" t="s">
        <v>139</v>
      </c>
      <c r="BM165" s="140" t="s">
        <v>885</v>
      </c>
    </row>
    <row r="166" spans="2:65" s="12" customFormat="1">
      <c r="B166" s="142"/>
      <c r="D166" s="143" t="s">
        <v>141</v>
      </c>
      <c r="E166" s="144" t="s">
        <v>1</v>
      </c>
      <c r="F166" s="145" t="s">
        <v>886</v>
      </c>
      <c r="H166" s="146">
        <v>8.3000000000000007</v>
      </c>
      <c r="L166" s="142"/>
      <c r="M166" s="147"/>
      <c r="T166" s="148"/>
      <c r="AT166" s="144" t="s">
        <v>141</v>
      </c>
      <c r="AU166" s="144" t="s">
        <v>84</v>
      </c>
      <c r="AV166" s="12" t="s">
        <v>84</v>
      </c>
      <c r="AW166" s="12" t="s">
        <v>30</v>
      </c>
      <c r="AX166" s="12" t="s">
        <v>82</v>
      </c>
      <c r="AY166" s="144" t="s">
        <v>133</v>
      </c>
    </row>
    <row r="167" spans="2:65" s="1" customFormat="1" ht="21.75" customHeight="1">
      <c r="B167" s="128"/>
      <c r="C167" s="164" t="s">
        <v>221</v>
      </c>
      <c r="D167" s="164" t="s">
        <v>385</v>
      </c>
      <c r="E167" s="165" t="s">
        <v>475</v>
      </c>
      <c r="F167" s="166" t="s">
        <v>476</v>
      </c>
      <c r="G167" s="167" t="s">
        <v>138</v>
      </c>
      <c r="H167" s="168">
        <v>8.5489999999999995</v>
      </c>
      <c r="I167" s="169"/>
      <c r="J167" s="169">
        <f>ROUND(I167*H167,2)</f>
        <v>0</v>
      </c>
      <c r="K167" s="170"/>
      <c r="L167" s="171"/>
      <c r="M167" s="172" t="s">
        <v>1</v>
      </c>
      <c r="N167" s="173" t="s">
        <v>39</v>
      </c>
      <c r="O167" s="138">
        <v>0</v>
      </c>
      <c r="P167" s="138">
        <f>O167*H167</f>
        <v>0</v>
      </c>
      <c r="Q167" s="138">
        <v>0.13100000000000001</v>
      </c>
      <c r="R167" s="138">
        <f>Q167*H167</f>
        <v>1.1199189999999999</v>
      </c>
      <c r="S167" s="138">
        <v>0</v>
      </c>
      <c r="T167" s="139">
        <f>S167*H167</f>
        <v>0</v>
      </c>
      <c r="AR167" s="140" t="s">
        <v>173</v>
      </c>
      <c r="AT167" s="140" t="s">
        <v>385</v>
      </c>
      <c r="AU167" s="140" t="s">
        <v>84</v>
      </c>
      <c r="AY167" s="16" t="s">
        <v>133</v>
      </c>
      <c r="BE167" s="141">
        <f>IF(N167="základní",J167,0)</f>
        <v>0</v>
      </c>
      <c r="BF167" s="141">
        <f>IF(N167="snížená",J167,0)</f>
        <v>0</v>
      </c>
      <c r="BG167" s="141">
        <f>IF(N167="zákl. přenesená",J167,0)</f>
        <v>0</v>
      </c>
      <c r="BH167" s="141">
        <f>IF(N167="sníž. přenesená",J167,0)</f>
        <v>0</v>
      </c>
      <c r="BI167" s="141">
        <f>IF(N167="nulová",J167,0)</f>
        <v>0</v>
      </c>
      <c r="BJ167" s="16" t="s">
        <v>82</v>
      </c>
      <c r="BK167" s="141">
        <f>ROUND(I167*H167,2)</f>
        <v>0</v>
      </c>
      <c r="BL167" s="16" t="s">
        <v>139</v>
      </c>
      <c r="BM167" s="140" t="s">
        <v>887</v>
      </c>
    </row>
    <row r="168" spans="2:65" s="12" customFormat="1">
      <c r="B168" s="142"/>
      <c r="D168" s="143" t="s">
        <v>141</v>
      </c>
      <c r="E168" s="144" t="s">
        <v>1</v>
      </c>
      <c r="F168" s="145" t="s">
        <v>886</v>
      </c>
      <c r="H168" s="146">
        <v>8.3000000000000007</v>
      </c>
      <c r="L168" s="142"/>
      <c r="M168" s="147"/>
      <c r="T168" s="148"/>
      <c r="AT168" s="144" t="s">
        <v>141</v>
      </c>
      <c r="AU168" s="144" t="s">
        <v>84</v>
      </c>
      <c r="AV168" s="12" t="s">
        <v>84</v>
      </c>
      <c r="AW168" s="12" t="s">
        <v>30</v>
      </c>
      <c r="AX168" s="12" t="s">
        <v>82</v>
      </c>
      <c r="AY168" s="144" t="s">
        <v>133</v>
      </c>
    </row>
    <row r="169" spans="2:65" s="12" customFormat="1">
      <c r="B169" s="142"/>
      <c r="D169" s="143" t="s">
        <v>141</v>
      </c>
      <c r="F169" s="145" t="s">
        <v>888</v>
      </c>
      <c r="H169" s="146">
        <v>8.5489999999999995</v>
      </c>
      <c r="L169" s="142"/>
      <c r="M169" s="147"/>
      <c r="T169" s="148"/>
      <c r="AT169" s="144" t="s">
        <v>141</v>
      </c>
      <c r="AU169" s="144" t="s">
        <v>84</v>
      </c>
      <c r="AV169" s="12" t="s">
        <v>84</v>
      </c>
      <c r="AW169" s="12" t="s">
        <v>3</v>
      </c>
      <c r="AX169" s="12" t="s">
        <v>82</v>
      </c>
      <c r="AY169" s="144" t="s">
        <v>133</v>
      </c>
    </row>
    <row r="170" spans="2:65" s="11" customFormat="1" ht="22.75" customHeight="1">
      <c r="B170" s="117"/>
      <c r="D170" s="118" t="s">
        <v>73</v>
      </c>
      <c r="E170" s="126" t="s">
        <v>178</v>
      </c>
      <c r="F170" s="126" t="s">
        <v>220</v>
      </c>
      <c r="J170" s="127">
        <f>BK170</f>
        <v>0</v>
      </c>
      <c r="L170" s="117"/>
      <c r="M170" s="121"/>
      <c r="P170" s="122">
        <f>SUM(P171:P178)</f>
        <v>1.699614</v>
      </c>
      <c r="R170" s="122">
        <f>SUM(R171:R178)</f>
        <v>2.0680417799999997</v>
      </c>
      <c r="T170" s="123">
        <f>SUM(T171:T178)</f>
        <v>0</v>
      </c>
      <c r="AR170" s="118" t="s">
        <v>82</v>
      </c>
      <c r="AT170" s="124" t="s">
        <v>73</v>
      </c>
      <c r="AU170" s="124" t="s">
        <v>82</v>
      </c>
      <c r="AY170" s="118" t="s">
        <v>133</v>
      </c>
      <c r="BK170" s="125">
        <f>SUM(BK171:BK178)</f>
        <v>0</v>
      </c>
    </row>
    <row r="171" spans="2:65" s="1" customFormat="1" ht="24.15" customHeight="1">
      <c r="B171" s="128"/>
      <c r="C171" s="129" t="s">
        <v>226</v>
      </c>
      <c r="D171" s="129" t="s">
        <v>135</v>
      </c>
      <c r="E171" s="130" t="s">
        <v>513</v>
      </c>
      <c r="F171" s="131" t="s">
        <v>514</v>
      </c>
      <c r="G171" s="132" t="s">
        <v>181</v>
      </c>
      <c r="H171" s="133">
        <v>6.3</v>
      </c>
      <c r="I171" s="134"/>
      <c r="J171" s="134">
        <f>ROUND(I171*H171,2)</f>
        <v>0</v>
      </c>
      <c r="K171" s="135"/>
      <c r="L171" s="28"/>
      <c r="M171" s="136" t="s">
        <v>1</v>
      </c>
      <c r="N171" s="137" t="s">
        <v>39</v>
      </c>
      <c r="O171" s="138">
        <v>0.14000000000000001</v>
      </c>
      <c r="P171" s="138">
        <f>O171*H171</f>
        <v>0.88200000000000001</v>
      </c>
      <c r="Q171" s="138">
        <v>0.10095</v>
      </c>
      <c r="R171" s="138">
        <f>Q171*H171</f>
        <v>0.63598500000000002</v>
      </c>
      <c r="S171" s="138">
        <v>0</v>
      </c>
      <c r="T171" s="139">
        <f>S171*H171</f>
        <v>0</v>
      </c>
      <c r="AR171" s="140" t="s">
        <v>139</v>
      </c>
      <c r="AT171" s="140" t="s">
        <v>135</v>
      </c>
      <c r="AU171" s="140" t="s">
        <v>84</v>
      </c>
      <c r="AY171" s="16" t="s">
        <v>133</v>
      </c>
      <c r="BE171" s="141">
        <f>IF(N171="základní",J171,0)</f>
        <v>0</v>
      </c>
      <c r="BF171" s="141">
        <f>IF(N171="snížená",J171,0)</f>
        <v>0</v>
      </c>
      <c r="BG171" s="141">
        <f>IF(N171="zákl. přenesená",J171,0)</f>
        <v>0</v>
      </c>
      <c r="BH171" s="141">
        <f>IF(N171="sníž. přenesená",J171,0)</f>
        <v>0</v>
      </c>
      <c r="BI171" s="141">
        <f>IF(N171="nulová",J171,0)</f>
        <v>0</v>
      </c>
      <c r="BJ171" s="16" t="s">
        <v>82</v>
      </c>
      <c r="BK171" s="141">
        <f>ROUND(I171*H171,2)</f>
        <v>0</v>
      </c>
      <c r="BL171" s="16" t="s">
        <v>139</v>
      </c>
      <c r="BM171" s="140" t="s">
        <v>889</v>
      </c>
    </row>
    <row r="172" spans="2:65" s="12" customFormat="1">
      <c r="B172" s="142"/>
      <c r="D172" s="143" t="s">
        <v>141</v>
      </c>
      <c r="E172" s="144" t="s">
        <v>1</v>
      </c>
      <c r="F172" s="145" t="s">
        <v>890</v>
      </c>
      <c r="H172" s="146">
        <v>6.3</v>
      </c>
      <c r="L172" s="142"/>
      <c r="M172" s="147"/>
      <c r="T172" s="148"/>
      <c r="AT172" s="144" t="s">
        <v>141</v>
      </c>
      <c r="AU172" s="144" t="s">
        <v>84</v>
      </c>
      <c r="AV172" s="12" t="s">
        <v>84</v>
      </c>
      <c r="AW172" s="12" t="s">
        <v>30</v>
      </c>
      <c r="AX172" s="12" t="s">
        <v>82</v>
      </c>
      <c r="AY172" s="144" t="s">
        <v>133</v>
      </c>
    </row>
    <row r="173" spans="2:65" s="1" customFormat="1" ht="16.5" customHeight="1">
      <c r="B173" s="128"/>
      <c r="C173" s="164" t="s">
        <v>232</v>
      </c>
      <c r="D173" s="164" t="s">
        <v>385</v>
      </c>
      <c r="E173" s="165" t="s">
        <v>518</v>
      </c>
      <c r="F173" s="166" t="s">
        <v>519</v>
      </c>
      <c r="G173" s="167" t="s">
        <v>181</v>
      </c>
      <c r="H173" s="168">
        <v>6.3630000000000004</v>
      </c>
      <c r="I173" s="169"/>
      <c r="J173" s="169">
        <f>ROUND(I173*H173,2)</f>
        <v>0</v>
      </c>
      <c r="K173" s="170"/>
      <c r="L173" s="171"/>
      <c r="M173" s="172" t="s">
        <v>1</v>
      </c>
      <c r="N173" s="173" t="s">
        <v>39</v>
      </c>
      <c r="O173" s="138">
        <v>0</v>
      </c>
      <c r="P173" s="138">
        <f>O173*H173</f>
        <v>0</v>
      </c>
      <c r="Q173" s="138">
        <v>2.4E-2</v>
      </c>
      <c r="R173" s="138">
        <f>Q173*H173</f>
        <v>0.15271200000000001</v>
      </c>
      <c r="S173" s="138">
        <v>0</v>
      </c>
      <c r="T173" s="139">
        <f>S173*H173</f>
        <v>0</v>
      </c>
      <c r="AR173" s="140" t="s">
        <v>173</v>
      </c>
      <c r="AT173" s="140" t="s">
        <v>385</v>
      </c>
      <c r="AU173" s="140" t="s">
        <v>84</v>
      </c>
      <c r="AY173" s="16" t="s">
        <v>133</v>
      </c>
      <c r="BE173" s="141">
        <f>IF(N173="základní",J173,0)</f>
        <v>0</v>
      </c>
      <c r="BF173" s="141">
        <f>IF(N173="snížená",J173,0)</f>
        <v>0</v>
      </c>
      <c r="BG173" s="141">
        <f>IF(N173="zákl. přenesená",J173,0)</f>
        <v>0</v>
      </c>
      <c r="BH173" s="141">
        <f>IF(N173="sníž. přenesená",J173,0)</f>
        <v>0</v>
      </c>
      <c r="BI173" s="141">
        <f>IF(N173="nulová",J173,0)</f>
        <v>0</v>
      </c>
      <c r="BJ173" s="16" t="s">
        <v>82</v>
      </c>
      <c r="BK173" s="141">
        <f>ROUND(I173*H173,2)</f>
        <v>0</v>
      </c>
      <c r="BL173" s="16" t="s">
        <v>139</v>
      </c>
      <c r="BM173" s="140" t="s">
        <v>891</v>
      </c>
    </row>
    <row r="174" spans="2:65" s="12" customFormat="1">
      <c r="B174" s="142"/>
      <c r="D174" s="143" t="s">
        <v>141</v>
      </c>
      <c r="E174" s="144" t="s">
        <v>1</v>
      </c>
      <c r="F174" s="145" t="s">
        <v>890</v>
      </c>
      <c r="H174" s="146">
        <v>6.3</v>
      </c>
      <c r="L174" s="142"/>
      <c r="M174" s="147"/>
      <c r="T174" s="148"/>
      <c r="AT174" s="144" t="s">
        <v>141</v>
      </c>
      <c r="AU174" s="144" t="s">
        <v>84</v>
      </c>
      <c r="AV174" s="12" t="s">
        <v>84</v>
      </c>
      <c r="AW174" s="12" t="s">
        <v>30</v>
      </c>
      <c r="AX174" s="12" t="s">
        <v>82</v>
      </c>
      <c r="AY174" s="144" t="s">
        <v>133</v>
      </c>
    </row>
    <row r="175" spans="2:65" s="12" customFormat="1">
      <c r="B175" s="142"/>
      <c r="D175" s="143" t="s">
        <v>141</v>
      </c>
      <c r="F175" s="145" t="s">
        <v>892</v>
      </c>
      <c r="H175" s="146">
        <v>6.3630000000000004</v>
      </c>
      <c r="L175" s="142"/>
      <c r="M175" s="147"/>
      <c r="T175" s="148"/>
      <c r="AT175" s="144" t="s">
        <v>141</v>
      </c>
      <c r="AU175" s="144" t="s">
        <v>84</v>
      </c>
      <c r="AV175" s="12" t="s">
        <v>84</v>
      </c>
      <c r="AW175" s="12" t="s">
        <v>3</v>
      </c>
      <c r="AX175" s="12" t="s">
        <v>82</v>
      </c>
      <c r="AY175" s="144" t="s">
        <v>133</v>
      </c>
    </row>
    <row r="176" spans="2:65" s="1" customFormat="1" ht="16.5" customHeight="1">
      <c r="B176" s="128"/>
      <c r="C176" s="129" t="s">
        <v>237</v>
      </c>
      <c r="D176" s="129" t="s">
        <v>135</v>
      </c>
      <c r="E176" s="130" t="s">
        <v>523</v>
      </c>
      <c r="F176" s="131" t="s">
        <v>524</v>
      </c>
      <c r="G176" s="132" t="s">
        <v>196</v>
      </c>
      <c r="H176" s="133">
        <v>0.56699999999999995</v>
      </c>
      <c r="I176" s="134"/>
      <c r="J176" s="134">
        <f>ROUND(I176*H176,2)</f>
        <v>0</v>
      </c>
      <c r="K176" s="135"/>
      <c r="L176" s="28"/>
      <c r="M176" s="136" t="s">
        <v>1</v>
      </c>
      <c r="N176" s="137" t="s">
        <v>39</v>
      </c>
      <c r="O176" s="138">
        <v>1.4419999999999999</v>
      </c>
      <c r="P176" s="138">
        <f>O176*H176</f>
        <v>0.81761399999999995</v>
      </c>
      <c r="Q176" s="138">
        <v>2.2563399999999998</v>
      </c>
      <c r="R176" s="138">
        <f>Q176*H176</f>
        <v>1.2793447799999997</v>
      </c>
      <c r="S176" s="138">
        <v>0</v>
      </c>
      <c r="T176" s="139">
        <f>S176*H176</f>
        <v>0</v>
      </c>
      <c r="AR176" s="140" t="s">
        <v>139</v>
      </c>
      <c r="AT176" s="140" t="s">
        <v>135</v>
      </c>
      <c r="AU176" s="140" t="s">
        <v>84</v>
      </c>
      <c r="AY176" s="16" t="s">
        <v>133</v>
      </c>
      <c r="BE176" s="141">
        <f>IF(N176="základní",J176,0)</f>
        <v>0</v>
      </c>
      <c r="BF176" s="141">
        <f>IF(N176="snížená",J176,0)</f>
        <v>0</v>
      </c>
      <c r="BG176" s="141">
        <f>IF(N176="zákl. přenesená",J176,0)</f>
        <v>0</v>
      </c>
      <c r="BH176" s="141">
        <f>IF(N176="sníž. přenesená",J176,0)</f>
        <v>0</v>
      </c>
      <c r="BI176" s="141">
        <f>IF(N176="nulová",J176,0)</f>
        <v>0</v>
      </c>
      <c r="BJ176" s="16" t="s">
        <v>82</v>
      </c>
      <c r="BK176" s="141">
        <f>ROUND(I176*H176,2)</f>
        <v>0</v>
      </c>
      <c r="BL176" s="16" t="s">
        <v>139</v>
      </c>
      <c r="BM176" s="140" t="s">
        <v>893</v>
      </c>
    </row>
    <row r="177" spans="2:65" s="12" customFormat="1">
      <c r="B177" s="142"/>
      <c r="D177" s="143" t="s">
        <v>141</v>
      </c>
      <c r="E177" s="144" t="s">
        <v>1</v>
      </c>
      <c r="F177" s="145" t="s">
        <v>894</v>
      </c>
      <c r="H177" s="146">
        <v>0.56699999999999995</v>
      </c>
      <c r="L177" s="142"/>
      <c r="M177" s="147"/>
      <c r="T177" s="148"/>
      <c r="AT177" s="144" t="s">
        <v>141</v>
      </c>
      <c r="AU177" s="144" t="s">
        <v>84</v>
      </c>
      <c r="AV177" s="12" t="s">
        <v>84</v>
      </c>
      <c r="AW177" s="12" t="s">
        <v>30</v>
      </c>
      <c r="AX177" s="12" t="s">
        <v>74</v>
      </c>
      <c r="AY177" s="144" t="s">
        <v>133</v>
      </c>
    </row>
    <row r="178" spans="2:65" s="13" customFormat="1">
      <c r="B178" s="149"/>
      <c r="D178" s="143" t="s">
        <v>141</v>
      </c>
      <c r="E178" s="150" t="s">
        <v>1</v>
      </c>
      <c r="F178" s="151" t="s">
        <v>149</v>
      </c>
      <c r="H178" s="152">
        <v>0.56699999999999995</v>
      </c>
      <c r="L178" s="149"/>
      <c r="M178" s="153"/>
      <c r="T178" s="154"/>
      <c r="AT178" s="150" t="s">
        <v>141</v>
      </c>
      <c r="AU178" s="150" t="s">
        <v>84</v>
      </c>
      <c r="AV178" s="13" t="s">
        <v>139</v>
      </c>
      <c r="AW178" s="13" t="s">
        <v>30</v>
      </c>
      <c r="AX178" s="13" t="s">
        <v>82</v>
      </c>
      <c r="AY178" s="150" t="s">
        <v>133</v>
      </c>
    </row>
    <row r="179" spans="2:65" s="11" customFormat="1" ht="22.75" customHeight="1">
      <c r="B179" s="117"/>
      <c r="D179" s="118" t="s">
        <v>73</v>
      </c>
      <c r="E179" s="126" t="s">
        <v>551</v>
      </c>
      <c r="F179" s="126" t="s">
        <v>552</v>
      </c>
      <c r="J179" s="127">
        <f>BK179</f>
        <v>0</v>
      </c>
      <c r="L179" s="117"/>
      <c r="M179" s="121"/>
      <c r="P179" s="122">
        <f>P180</f>
        <v>32.070851000000005</v>
      </c>
      <c r="R179" s="122">
        <f>R180</f>
        <v>0</v>
      </c>
      <c r="T179" s="123">
        <f>T180</f>
        <v>0</v>
      </c>
      <c r="AR179" s="118" t="s">
        <v>82</v>
      </c>
      <c r="AT179" s="124" t="s">
        <v>73</v>
      </c>
      <c r="AU179" s="124" t="s">
        <v>82</v>
      </c>
      <c r="AY179" s="118" t="s">
        <v>133</v>
      </c>
      <c r="BK179" s="125">
        <f>BK180</f>
        <v>0</v>
      </c>
    </row>
    <row r="180" spans="2:65" s="1" customFormat="1" ht="24.15" customHeight="1">
      <c r="B180" s="128"/>
      <c r="C180" s="129" t="s">
        <v>7</v>
      </c>
      <c r="D180" s="129" t="s">
        <v>135</v>
      </c>
      <c r="E180" s="130" t="s">
        <v>895</v>
      </c>
      <c r="F180" s="131" t="s">
        <v>896</v>
      </c>
      <c r="G180" s="132" t="s">
        <v>212</v>
      </c>
      <c r="H180" s="133">
        <v>80.783000000000001</v>
      </c>
      <c r="I180" s="134"/>
      <c r="J180" s="134">
        <f>ROUND(I180*H180,2)</f>
        <v>0</v>
      </c>
      <c r="K180" s="135"/>
      <c r="L180" s="28"/>
      <c r="M180" s="136" t="s">
        <v>1</v>
      </c>
      <c r="N180" s="137" t="s">
        <v>39</v>
      </c>
      <c r="O180" s="138">
        <v>0.39700000000000002</v>
      </c>
      <c r="P180" s="138">
        <f>O180*H180</f>
        <v>32.070851000000005</v>
      </c>
      <c r="Q180" s="138">
        <v>0</v>
      </c>
      <c r="R180" s="138">
        <f>Q180*H180</f>
        <v>0</v>
      </c>
      <c r="S180" s="138">
        <v>0</v>
      </c>
      <c r="T180" s="139">
        <f>S180*H180</f>
        <v>0</v>
      </c>
      <c r="AR180" s="140" t="s">
        <v>139</v>
      </c>
      <c r="AT180" s="140" t="s">
        <v>135</v>
      </c>
      <c r="AU180" s="140" t="s">
        <v>84</v>
      </c>
      <c r="AY180" s="16" t="s">
        <v>133</v>
      </c>
      <c r="BE180" s="141">
        <f>IF(N180="základní",J180,0)</f>
        <v>0</v>
      </c>
      <c r="BF180" s="141">
        <f>IF(N180="snížená",J180,0)</f>
        <v>0</v>
      </c>
      <c r="BG180" s="141">
        <f>IF(N180="zákl. přenesená",J180,0)</f>
        <v>0</v>
      </c>
      <c r="BH180" s="141">
        <f>IF(N180="sníž. přenesená",J180,0)</f>
        <v>0</v>
      </c>
      <c r="BI180" s="141">
        <f>IF(N180="nulová",J180,0)</f>
        <v>0</v>
      </c>
      <c r="BJ180" s="16" t="s">
        <v>82</v>
      </c>
      <c r="BK180" s="141">
        <f>ROUND(I180*H180,2)</f>
        <v>0</v>
      </c>
      <c r="BL180" s="16" t="s">
        <v>139</v>
      </c>
      <c r="BM180" s="140" t="s">
        <v>897</v>
      </c>
    </row>
    <row r="181" spans="2:65" s="11" customFormat="1" ht="25.9" customHeight="1">
      <c r="B181" s="117"/>
      <c r="D181" s="118" t="s">
        <v>73</v>
      </c>
      <c r="E181" s="119" t="s">
        <v>557</v>
      </c>
      <c r="F181" s="119" t="s">
        <v>558</v>
      </c>
      <c r="J181" s="120">
        <f>BK181</f>
        <v>0</v>
      </c>
      <c r="L181" s="117"/>
      <c r="M181" s="121"/>
      <c r="P181" s="122">
        <f>P182</f>
        <v>0</v>
      </c>
      <c r="R181" s="122">
        <f>R182</f>
        <v>0</v>
      </c>
      <c r="T181" s="123">
        <f>T182</f>
        <v>0</v>
      </c>
      <c r="AR181" s="118" t="s">
        <v>84</v>
      </c>
      <c r="AT181" s="124" t="s">
        <v>73</v>
      </c>
      <c r="AU181" s="124" t="s">
        <v>74</v>
      </c>
      <c r="AY181" s="118" t="s">
        <v>133</v>
      </c>
      <c r="BK181" s="125">
        <f>BK182</f>
        <v>0</v>
      </c>
    </row>
    <row r="182" spans="2:65" s="11" customFormat="1" ht="22.75" customHeight="1">
      <c r="B182" s="117"/>
      <c r="D182" s="118" t="s">
        <v>73</v>
      </c>
      <c r="E182" s="126" t="s">
        <v>898</v>
      </c>
      <c r="F182" s="126" t="s">
        <v>899</v>
      </c>
      <c r="J182" s="127">
        <f>BK182</f>
        <v>0</v>
      </c>
      <c r="L182" s="117"/>
      <c r="M182" s="121"/>
      <c r="P182" s="122">
        <f>SUM(P183:P185)</f>
        <v>0</v>
      </c>
      <c r="R182" s="122">
        <f>SUM(R183:R185)</f>
        <v>0</v>
      </c>
      <c r="T182" s="123">
        <f>SUM(T183:T185)</f>
        <v>0</v>
      </c>
      <c r="AR182" s="118" t="s">
        <v>84</v>
      </c>
      <c r="AT182" s="124" t="s">
        <v>73</v>
      </c>
      <c r="AU182" s="124" t="s">
        <v>82</v>
      </c>
      <c r="AY182" s="118" t="s">
        <v>133</v>
      </c>
      <c r="BK182" s="125">
        <f>SUM(BK183:BK185)</f>
        <v>0</v>
      </c>
    </row>
    <row r="183" spans="2:65" s="1" customFormat="1" ht="33" customHeight="1">
      <c r="B183" s="128"/>
      <c r="C183" s="129" t="s">
        <v>246</v>
      </c>
      <c r="D183" s="129" t="s">
        <v>135</v>
      </c>
      <c r="E183" s="130" t="s">
        <v>900</v>
      </c>
      <c r="F183" s="131" t="s">
        <v>901</v>
      </c>
      <c r="G183" s="132" t="s">
        <v>181</v>
      </c>
      <c r="H183" s="133">
        <v>28.8</v>
      </c>
      <c r="I183" s="134"/>
      <c r="J183" s="134">
        <f>ROUND(I183*H183,2)</f>
        <v>0</v>
      </c>
      <c r="K183" s="135"/>
      <c r="L183" s="28"/>
      <c r="M183" s="136" t="s">
        <v>1</v>
      </c>
      <c r="N183" s="137" t="s">
        <v>39</v>
      </c>
      <c r="O183" s="138">
        <v>0</v>
      </c>
      <c r="P183" s="138">
        <f>O183*H183</f>
        <v>0</v>
      </c>
      <c r="Q183" s="138">
        <v>0</v>
      </c>
      <c r="R183" s="138">
        <f>Q183*H183</f>
        <v>0</v>
      </c>
      <c r="S183" s="138">
        <v>0</v>
      </c>
      <c r="T183" s="139">
        <f>S183*H183</f>
        <v>0</v>
      </c>
      <c r="AR183" s="140" t="s">
        <v>215</v>
      </c>
      <c r="AT183" s="140" t="s">
        <v>135</v>
      </c>
      <c r="AU183" s="140" t="s">
        <v>84</v>
      </c>
      <c r="AY183" s="16" t="s">
        <v>133</v>
      </c>
      <c r="BE183" s="141">
        <f>IF(N183="základní",J183,0)</f>
        <v>0</v>
      </c>
      <c r="BF183" s="141">
        <f>IF(N183="snížená",J183,0)</f>
        <v>0</v>
      </c>
      <c r="BG183" s="141">
        <f>IF(N183="zákl. přenesená",J183,0)</f>
        <v>0</v>
      </c>
      <c r="BH183" s="141">
        <f>IF(N183="sníž. přenesená",J183,0)</f>
        <v>0</v>
      </c>
      <c r="BI183" s="141">
        <f>IF(N183="nulová",J183,0)</f>
        <v>0</v>
      </c>
      <c r="BJ183" s="16" t="s">
        <v>82</v>
      </c>
      <c r="BK183" s="141">
        <f>ROUND(I183*H183,2)</f>
        <v>0</v>
      </c>
      <c r="BL183" s="16" t="s">
        <v>215</v>
      </c>
      <c r="BM183" s="140" t="s">
        <v>902</v>
      </c>
    </row>
    <row r="184" spans="2:65" s="1" customFormat="1" ht="33" customHeight="1">
      <c r="B184" s="128"/>
      <c r="C184" s="129" t="s">
        <v>250</v>
      </c>
      <c r="D184" s="129" t="s">
        <v>135</v>
      </c>
      <c r="E184" s="130" t="s">
        <v>903</v>
      </c>
      <c r="F184" s="131" t="s">
        <v>904</v>
      </c>
      <c r="G184" s="132" t="s">
        <v>181</v>
      </c>
      <c r="H184" s="133">
        <v>3.2</v>
      </c>
      <c r="I184" s="134"/>
      <c r="J184" s="134">
        <f>ROUND(I184*H184,2)</f>
        <v>0</v>
      </c>
      <c r="K184" s="135"/>
      <c r="L184" s="28"/>
      <c r="M184" s="136" t="s">
        <v>1</v>
      </c>
      <c r="N184" s="137" t="s">
        <v>39</v>
      </c>
      <c r="O184" s="138">
        <v>0</v>
      </c>
      <c r="P184" s="138">
        <f>O184*H184</f>
        <v>0</v>
      </c>
      <c r="Q184" s="138">
        <v>0</v>
      </c>
      <c r="R184" s="138">
        <f>Q184*H184</f>
        <v>0</v>
      </c>
      <c r="S184" s="138">
        <v>0</v>
      </c>
      <c r="T184" s="139">
        <f>S184*H184</f>
        <v>0</v>
      </c>
      <c r="AR184" s="140" t="s">
        <v>215</v>
      </c>
      <c r="AT184" s="140" t="s">
        <v>135</v>
      </c>
      <c r="AU184" s="140" t="s">
        <v>84</v>
      </c>
      <c r="AY184" s="16" t="s">
        <v>133</v>
      </c>
      <c r="BE184" s="141">
        <f>IF(N184="základní",J184,0)</f>
        <v>0</v>
      </c>
      <c r="BF184" s="141">
        <f>IF(N184="snížená",J184,0)</f>
        <v>0</v>
      </c>
      <c r="BG184" s="141">
        <f>IF(N184="zákl. přenesená",J184,0)</f>
        <v>0</v>
      </c>
      <c r="BH184" s="141">
        <f>IF(N184="sníž. přenesená",J184,0)</f>
        <v>0</v>
      </c>
      <c r="BI184" s="141">
        <f>IF(N184="nulová",J184,0)</f>
        <v>0</v>
      </c>
      <c r="BJ184" s="16" t="s">
        <v>82</v>
      </c>
      <c r="BK184" s="141">
        <f>ROUND(I184*H184,2)</f>
        <v>0</v>
      </c>
      <c r="BL184" s="16" t="s">
        <v>215</v>
      </c>
      <c r="BM184" s="140" t="s">
        <v>905</v>
      </c>
    </row>
    <row r="185" spans="2:65" s="1" customFormat="1" ht="16.5" customHeight="1">
      <c r="B185" s="128"/>
      <c r="C185" s="129" t="s">
        <v>255</v>
      </c>
      <c r="D185" s="129" t="s">
        <v>135</v>
      </c>
      <c r="E185" s="130" t="s">
        <v>906</v>
      </c>
      <c r="F185" s="131" t="s">
        <v>907</v>
      </c>
      <c r="G185" s="132" t="s">
        <v>253</v>
      </c>
      <c r="H185" s="133">
        <v>1</v>
      </c>
      <c r="I185" s="134"/>
      <c r="J185" s="134">
        <f>ROUND(I185*H185,2)</f>
        <v>0</v>
      </c>
      <c r="K185" s="135"/>
      <c r="L185" s="28"/>
      <c r="M185" s="136" t="s">
        <v>1</v>
      </c>
      <c r="N185" s="137" t="s">
        <v>39</v>
      </c>
      <c r="O185" s="138">
        <v>0</v>
      </c>
      <c r="P185" s="138">
        <f>O185*H185</f>
        <v>0</v>
      </c>
      <c r="Q185" s="138">
        <v>0</v>
      </c>
      <c r="R185" s="138">
        <f>Q185*H185</f>
        <v>0</v>
      </c>
      <c r="S185" s="138">
        <v>0</v>
      </c>
      <c r="T185" s="139">
        <f>S185*H185</f>
        <v>0</v>
      </c>
      <c r="AR185" s="140" t="s">
        <v>215</v>
      </c>
      <c r="AT185" s="140" t="s">
        <v>135</v>
      </c>
      <c r="AU185" s="140" t="s">
        <v>84</v>
      </c>
      <c r="AY185" s="16" t="s">
        <v>133</v>
      </c>
      <c r="BE185" s="141">
        <f>IF(N185="základní",J185,0)</f>
        <v>0</v>
      </c>
      <c r="BF185" s="141">
        <f>IF(N185="snížená",J185,0)</f>
        <v>0</v>
      </c>
      <c r="BG185" s="141">
        <f>IF(N185="zákl. přenesená",J185,0)</f>
        <v>0</v>
      </c>
      <c r="BH185" s="141">
        <f>IF(N185="sníž. přenesená",J185,0)</f>
        <v>0</v>
      </c>
      <c r="BI185" s="141">
        <f>IF(N185="nulová",J185,0)</f>
        <v>0</v>
      </c>
      <c r="BJ185" s="16" t="s">
        <v>82</v>
      </c>
      <c r="BK185" s="141">
        <f>ROUND(I185*H185,2)</f>
        <v>0</v>
      </c>
      <c r="BL185" s="16" t="s">
        <v>215</v>
      </c>
      <c r="BM185" s="140" t="s">
        <v>908</v>
      </c>
    </row>
    <row r="186" spans="2:65" s="11" customFormat="1" ht="25.9" customHeight="1">
      <c r="B186" s="117"/>
      <c r="D186" s="118" t="s">
        <v>73</v>
      </c>
      <c r="E186" s="119" t="s">
        <v>312</v>
      </c>
      <c r="F186" s="119" t="s">
        <v>313</v>
      </c>
      <c r="J186" s="120">
        <f>BK186</f>
        <v>0</v>
      </c>
      <c r="L186" s="117"/>
      <c r="M186" s="121"/>
      <c r="P186" s="122">
        <f>P187+P189+P191+P193</f>
        <v>0</v>
      </c>
      <c r="R186" s="122">
        <f>R187+R189+R191+R193</f>
        <v>0</v>
      </c>
      <c r="T186" s="123">
        <f>T187+T189+T191+T193</f>
        <v>0</v>
      </c>
      <c r="AR186" s="118" t="s">
        <v>158</v>
      </c>
      <c r="AT186" s="124" t="s">
        <v>73</v>
      </c>
      <c r="AU186" s="124" t="s">
        <v>74</v>
      </c>
      <c r="AY186" s="118" t="s">
        <v>133</v>
      </c>
      <c r="BK186" s="125">
        <f>BK187+BK189+BK191+BK193</f>
        <v>0</v>
      </c>
    </row>
    <row r="187" spans="2:65" s="11" customFormat="1" ht="22.75" customHeight="1">
      <c r="B187" s="117"/>
      <c r="D187" s="118" t="s">
        <v>73</v>
      </c>
      <c r="E187" s="126" t="s">
        <v>314</v>
      </c>
      <c r="F187" s="126" t="s">
        <v>315</v>
      </c>
      <c r="J187" s="127">
        <f>BK187</f>
        <v>0</v>
      </c>
      <c r="L187" s="117"/>
      <c r="M187" s="121"/>
      <c r="P187" s="122">
        <f>P188</f>
        <v>0</v>
      </c>
      <c r="R187" s="122">
        <f>R188</f>
        <v>0</v>
      </c>
      <c r="T187" s="123">
        <f>T188</f>
        <v>0</v>
      </c>
      <c r="AR187" s="118" t="s">
        <v>158</v>
      </c>
      <c r="AT187" s="124" t="s">
        <v>73</v>
      </c>
      <c r="AU187" s="124" t="s">
        <v>82</v>
      </c>
      <c r="AY187" s="118" t="s">
        <v>133</v>
      </c>
      <c r="BK187" s="125">
        <f>BK188</f>
        <v>0</v>
      </c>
    </row>
    <row r="188" spans="2:65" s="1" customFormat="1" ht="21.75" customHeight="1">
      <c r="B188" s="128"/>
      <c r="C188" s="129" t="s">
        <v>259</v>
      </c>
      <c r="D188" s="129" t="s">
        <v>135</v>
      </c>
      <c r="E188" s="130" t="s">
        <v>317</v>
      </c>
      <c r="F188" s="131" t="s">
        <v>318</v>
      </c>
      <c r="G188" s="132" t="s">
        <v>319</v>
      </c>
      <c r="H188" s="133">
        <v>8</v>
      </c>
      <c r="I188" s="134"/>
      <c r="J188" s="134">
        <f>ROUND(I188*H188,2)</f>
        <v>0</v>
      </c>
      <c r="K188" s="135"/>
      <c r="L188" s="28"/>
      <c r="M188" s="136" t="s">
        <v>1</v>
      </c>
      <c r="N188" s="137" t="s">
        <v>39</v>
      </c>
      <c r="O188" s="138">
        <v>0</v>
      </c>
      <c r="P188" s="138">
        <f>O188*H188</f>
        <v>0</v>
      </c>
      <c r="Q188" s="138">
        <v>0</v>
      </c>
      <c r="R188" s="138">
        <f>Q188*H188</f>
        <v>0</v>
      </c>
      <c r="S188" s="138">
        <v>0</v>
      </c>
      <c r="T188" s="139">
        <f>S188*H188</f>
        <v>0</v>
      </c>
      <c r="AR188" s="140" t="s">
        <v>320</v>
      </c>
      <c r="AT188" s="140" t="s">
        <v>135</v>
      </c>
      <c r="AU188" s="140" t="s">
        <v>84</v>
      </c>
      <c r="AY188" s="16" t="s">
        <v>133</v>
      </c>
      <c r="BE188" s="141">
        <f>IF(N188="základní",J188,0)</f>
        <v>0</v>
      </c>
      <c r="BF188" s="141">
        <f>IF(N188="snížená",J188,0)</f>
        <v>0</v>
      </c>
      <c r="BG188" s="141">
        <f>IF(N188="zákl. přenesená",J188,0)</f>
        <v>0</v>
      </c>
      <c r="BH188" s="141">
        <f>IF(N188="sníž. přenesená",J188,0)</f>
        <v>0</v>
      </c>
      <c r="BI188" s="141">
        <f>IF(N188="nulová",J188,0)</f>
        <v>0</v>
      </c>
      <c r="BJ188" s="16" t="s">
        <v>82</v>
      </c>
      <c r="BK188" s="141">
        <f>ROUND(I188*H188,2)</f>
        <v>0</v>
      </c>
      <c r="BL188" s="16" t="s">
        <v>320</v>
      </c>
      <c r="BM188" s="140" t="s">
        <v>909</v>
      </c>
    </row>
    <row r="189" spans="2:65" s="11" customFormat="1" ht="22.75" customHeight="1">
      <c r="B189" s="117"/>
      <c r="D189" s="118" t="s">
        <v>73</v>
      </c>
      <c r="E189" s="126" t="s">
        <v>322</v>
      </c>
      <c r="F189" s="126" t="s">
        <v>323</v>
      </c>
      <c r="J189" s="127">
        <f>BK189</f>
        <v>0</v>
      </c>
      <c r="L189" s="117"/>
      <c r="M189" s="121"/>
      <c r="P189" s="122">
        <f>P190</f>
        <v>0</v>
      </c>
      <c r="R189" s="122">
        <f>R190</f>
        <v>0</v>
      </c>
      <c r="T189" s="123">
        <f>T190</f>
        <v>0</v>
      </c>
      <c r="AR189" s="118" t="s">
        <v>158</v>
      </c>
      <c r="AT189" s="124" t="s">
        <v>73</v>
      </c>
      <c r="AU189" s="124" t="s">
        <v>82</v>
      </c>
      <c r="AY189" s="118" t="s">
        <v>133</v>
      </c>
      <c r="BK189" s="125">
        <f>BK190</f>
        <v>0</v>
      </c>
    </row>
    <row r="190" spans="2:65" s="1" customFormat="1" ht="16.5" customHeight="1">
      <c r="B190" s="128"/>
      <c r="C190" s="129" t="s">
        <v>263</v>
      </c>
      <c r="D190" s="129" t="s">
        <v>135</v>
      </c>
      <c r="E190" s="130" t="s">
        <v>325</v>
      </c>
      <c r="F190" s="131" t="s">
        <v>323</v>
      </c>
      <c r="G190" s="132" t="s">
        <v>326</v>
      </c>
      <c r="H190" s="133"/>
      <c r="I190" s="134"/>
      <c r="J190" s="134">
        <f>ROUND(I190*H190,2)</f>
        <v>0</v>
      </c>
      <c r="K190" s="135"/>
      <c r="L190" s="28"/>
      <c r="M190" s="136" t="s">
        <v>1</v>
      </c>
      <c r="N190" s="137" t="s">
        <v>39</v>
      </c>
      <c r="O190" s="138">
        <v>0</v>
      </c>
      <c r="P190" s="138">
        <f>O190*H190</f>
        <v>0</v>
      </c>
      <c r="Q190" s="138">
        <v>0</v>
      </c>
      <c r="R190" s="138">
        <f>Q190*H190</f>
        <v>0</v>
      </c>
      <c r="S190" s="138">
        <v>0</v>
      </c>
      <c r="T190" s="139">
        <f>S190*H190</f>
        <v>0</v>
      </c>
      <c r="AR190" s="140" t="s">
        <v>320</v>
      </c>
      <c r="AT190" s="140" t="s">
        <v>135</v>
      </c>
      <c r="AU190" s="140" t="s">
        <v>84</v>
      </c>
      <c r="AY190" s="16" t="s">
        <v>133</v>
      </c>
      <c r="BE190" s="141">
        <f>IF(N190="základní",J190,0)</f>
        <v>0</v>
      </c>
      <c r="BF190" s="141">
        <f>IF(N190="snížená",J190,0)</f>
        <v>0</v>
      </c>
      <c r="BG190" s="141">
        <f>IF(N190="zákl. přenesená",J190,0)</f>
        <v>0</v>
      </c>
      <c r="BH190" s="141">
        <f>IF(N190="sníž. přenesená",J190,0)</f>
        <v>0</v>
      </c>
      <c r="BI190" s="141">
        <f>IF(N190="nulová",J190,0)</f>
        <v>0</v>
      </c>
      <c r="BJ190" s="16" t="s">
        <v>82</v>
      </c>
      <c r="BK190" s="141">
        <f>ROUND(I190*H190,2)</f>
        <v>0</v>
      </c>
      <c r="BL190" s="16" t="s">
        <v>320</v>
      </c>
      <c r="BM190" s="140" t="s">
        <v>910</v>
      </c>
    </row>
    <row r="191" spans="2:65" s="11" customFormat="1" ht="22.75" customHeight="1">
      <c r="B191" s="117"/>
      <c r="D191" s="118" t="s">
        <v>73</v>
      </c>
      <c r="E191" s="126" t="s">
        <v>328</v>
      </c>
      <c r="F191" s="126" t="s">
        <v>329</v>
      </c>
      <c r="J191" s="127">
        <f>BK191</f>
        <v>0</v>
      </c>
      <c r="L191" s="117"/>
      <c r="M191" s="121"/>
      <c r="P191" s="122">
        <f>P192</f>
        <v>0</v>
      </c>
      <c r="R191" s="122">
        <f>R192</f>
        <v>0</v>
      </c>
      <c r="T191" s="123">
        <f>T192</f>
        <v>0</v>
      </c>
      <c r="AR191" s="118" t="s">
        <v>158</v>
      </c>
      <c r="AT191" s="124" t="s">
        <v>73</v>
      </c>
      <c r="AU191" s="124" t="s">
        <v>82</v>
      </c>
      <c r="AY191" s="118" t="s">
        <v>133</v>
      </c>
      <c r="BK191" s="125">
        <f>BK192</f>
        <v>0</v>
      </c>
    </row>
    <row r="192" spans="2:65" s="1" customFormat="1" ht="16.5" customHeight="1">
      <c r="B192" s="128"/>
      <c r="C192" s="129" t="s">
        <v>267</v>
      </c>
      <c r="D192" s="129" t="s">
        <v>135</v>
      </c>
      <c r="E192" s="130" t="s">
        <v>331</v>
      </c>
      <c r="F192" s="131" t="s">
        <v>329</v>
      </c>
      <c r="G192" s="132" t="s">
        <v>326</v>
      </c>
      <c r="H192" s="133"/>
      <c r="I192" s="134"/>
      <c r="J192" s="134">
        <f>ROUND(I192*H192,2)</f>
        <v>0</v>
      </c>
      <c r="K192" s="135"/>
      <c r="L192" s="28"/>
      <c r="M192" s="136" t="s">
        <v>1</v>
      </c>
      <c r="N192" s="137" t="s">
        <v>39</v>
      </c>
      <c r="O192" s="138">
        <v>0</v>
      </c>
      <c r="P192" s="138">
        <f>O192*H192</f>
        <v>0</v>
      </c>
      <c r="Q192" s="138">
        <v>0</v>
      </c>
      <c r="R192" s="138">
        <f>Q192*H192</f>
        <v>0</v>
      </c>
      <c r="S192" s="138">
        <v>0</v>
      </c>
      <c r="T192" s="139">
        <f>S192*H192</f>
        <v>0</v>
      </c>
      <c r="AR192" s="140" t="s">
        <v>320</v>
      </c>
      <c r="AT192" s="140" t="s">
        <v>135</v>
      </c>
      <c r="AU192" s="140" t="s">
        <v>84</v>
      </c>
      <c r="AY192" s="16" t="s">
        <v>133</v>
      </c>
      <c r="BE192" s="141">
        <f>IF(N192="základní",J192,0)</f>
        <v>0</v>
      </c>
      <c r="BF192" s="141">
        <f>IF(N192="snížená",J192,0)</f>
        <v>0</v>
      </c>
      <c r="BG192" s="141">
        <f>IF(N192="zákl. přenesená",J192,0)</f>
        <v>0</v>
      </c>
      <c r="BH192" s="141">
        <f>IF(N192="sníž. přenesená",J192,0)</f>
        <v>0</v>
      </c>
      <c r="BI192" s="141">
        <f>IF(N192="nulová",J192,0)</f>
        <v>0</v>
      </c>
      <c r="BJ192" s="16" t="s">
        <v>82</v>
      </c>
      <c r="BK192" s="141">
        <f>ROUND(I192*H192,2)</f>
        <v>0</v>
      </c>
      <c r="BL192" s="16" t="s">
        <v>320</v>
      </c>
      <c r="BM192" s="140" t="s">
        <v>911</v>
      </c>
    </row>
    <row r="193" spans="2:65" s="11" customFormat="1" ht="22.75" customHeight="1">
      <c r="B193" s="117"/>
      <c r="D193" s="118" t="s">
        <v>73</v>
      </c>
      <c r="E193" s="126" t="s">
        <v>333</v>
      </c>
      <c r="F193" s="126" t="s">
        <v>334</v>
      </c>
      <c r="J193" s="127">
        <f>BK193</f>
        <v>0</v>
      </c>
      <c r="L193" s="117"/>
      <c r="M193" s="121"/>
      <c r="P193" s="122">
        <f>P194</f>
        <v>0</v>
      </c>
      <c r="R193" s="122">
        <f>R194</f>
        <v>0</v>
      </c>
      <c r="T193" s="123">
        <f>T194</f>
        <v>0</v>
      </c>
      <c r="AR193" s="118" t="s">
        <v>158</v>
      </c>
      <c r="AT193" s="124" t="s">
        <v>73</v>
      </c>
      <c r="AU193" s="124" t="s">
        <v>82</v>
      </c>
      <c r="AY193" s="118" t="s">
        <v>133</v>
      </c>
      <c r="BK193" s="125">
        <f>BK194</f>
        <v>0</v>
      </c>
    </row>
    <row r="194" spans="2:65" s="1" customFormat="1" ht="16.5" customHeight="1">
      <c r="B194" s="128"/>
      <c r="C194" s="129" t="s">
        <v>271</v>
      </c>
      <c r="D194" s="129" t="s">
        <v>135</v>
      </c>
      <c r="E194" s="130" t="s">
        <v>336</v>
      </c>
      <c r="F194" s="131" t="s">
        <v>337</v>
      </c>
      <c r="G194" s="132" t="s">
        <v>326</v>
      </c>
      <c r="H194" s="133"/>
      <c r="I194" s="134"/>
      <c r="J194" s="134">
        <f>ROUND(I194*H194,2)</f>
        <v>0</v>
      </c>
      <c r="K194" s="135"/>
      <c r="L194" s="28"/>
      <c r="M194" s="155" t="s">
        <v>1</v>
      </c>
      <c r="N194" s="156" t="s">
        <v>39</v>
      </c>
      <c r="O194" s="157">
        <v>0</v>
      </c>
      <c r="P194" s="157">
        <f>O194*H194</f>
        <v>0</v>
      </c>
      <c r="Q194" s="157">
        <v>0</v>
      </c>
      <c r="R194" s="157">
        <f>Q194*H194</f>
        <v>0</v>
      </c>
      <c r="S194" s="157">
        <v>0</v>
      </c>
      <c r="T194" s="158">
        <f>S194*H194</f>
        <v>0</v>
      </c>
      <c r="AR194" s="140" t="s">
        <v>320</v>
      </c>
      <c r="AT194" s="140" t="s">
        <v>135</v>
      </c>
      <c r="AU194" s="140" t="s">
        <v>84</v>
      </c>
      <c r="AY194" s="16" t="s">
        <v>133</v>
      </c>
      <c r="BE194" s="141">
        <f>IF(N194="základní",J194,0)</f>
        <v>0</v>
      </c>
      <c r="BF194" s="141">
        <f>IF(N194="snížená",J194,0)</f>
        <v>0</v>
      </c>
      <c r="BG194" s="141">
        <f>IF(N194="zákl. přenesená",J194,0)</f>
        <v>0</v>
      </c>
      <c r="BH194" s="141">
        <f>IF(N194="sníž. přenesená",J194,0)</f>
        <v>0</v>
      </c>
      <c r="BI194" s="141">
        <f>IF(N194="nulová",J194,0)</f>
        <v>0</v>
      </c>
      <c r="BJ194" s="16" t="s">
        <v>82</v>
      </c>
      <c r="BK194" s="141">
        <f>ROUND(I194*H194,2)</f>
        <v>0</v>
      </c>
      <c r="BL194" s="16" t="s">
        <v>320</v>
      </c>
      <c r="BM194" s="140" t="s">
        <v>912</v>
      </c>
    </row>
    <row r="195" spans="2:65" s="1" customFormat="1" ht="7" customHeight="1">
      <c r="B195" s="40"/>
      <c r="C195" s="41"/>
      <c r="D195" s="41"/>
      <c r="E195" s="41"/>
      <c r="F195" s="41"/>
      <c r="G195" s="41"/>
      <c r="H195" s="41"/>
      <c r="I195" s="41"/>
      <c r="J195" s="41"/>
      <c r="K195" s="41"/>
      <c r="L195" s="28"/>
    </row>
  </sheetData>
  <autoFilter ref="C129:K194" xr:uid="{00000000-0009-0000-0000-000004000000}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79"/>
  <sheetViews>
    <sheetView showGridLines="0" topLeftCell="A159" workbookViewId="0">
      <selection activeCell="H174" sqref="H174:H178"/>
    </sheetView>
  </sheetViews>
  <sheetFormatPr defaultRowHeight="10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55" t="s">
        <v>5</v>
      </c>
      <c r="M2" s="256"/>
      <c r="N2" s="256"/>
      <c r="O2" s="256"/>
      <c r="P2" s="256"/>
      <c r="Q2" s="256"/>
      <c r="R2" s="256"/>
      <c r="S2" s="256"/>
      <c r="T2" s="256"/>
      <c r="U2" s="256"/>
      <c r="V2" s="256"/>
      <c r="AT2" s="16" t="s">
        <v>96</v>
      </c>
    </row>
    <row r="3" spans="2:46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84</v>
      </c>
    </row>
    <row r="4" spans="2:46" ht="25" customHeight="1">
      <c r="B4" s="19"/>
      <c r="D4" s="20" t="s">
        <v>100</v>
      </c>
      <c r="L4" s="19"/>
      <c r="M4" s="84" t="s">
        <v>10</v>
      </c>
      <c r="AT4" s="16" t="s">
        <v>3</v>
      </c>
    </row>
    <row r="5" spans="2:46" ht="7" customHeight="1">
      <c r="B5" s="19"/>
      <c r="L5" s="19"/>
    </row>
    <row r="6" spans="2:46" ht="12" customHeight="1">
      <c r="B6" s="19"/>
      <c r="D6" s="25" t="s">
        <v>14</v>
      </c>
      <c r="L6" s="19"/>
    </row>
    <row r="7" spans="2:46" ht="16.5" customHeight="1">
      <c r="B7" s="19"/>
      <c r="E7" s="290" t="str">
        <f>'Rekapitulace stavby'!K6</f>
        <v>Rekonstrukce sportoviště v areálu SOŠ - 1.etapa</v>
      </c>
      <c r="F7" s="291"/>
      <c r="G7" s="291"/>
      <c r="H7" s="291"/>
      <c r="L7" s="19"/>
    </row>
    <row r="8" spans="2:46" s="1" customFormat="1" ht="12" customHeight="1">
      <c r="B8" s="28"/>
      <c r="D8" s="25" t="s">
        <v>101</v>
      </c>
      <c r="L8" s="28"/>
    </row>
    <row r="9" spans="2:46" s="1" customFormat="1" ht="16.5" customHeight="1">
      <c r="B9" s="28"/>
      <c r="E9" s="280" t="s">
        <v>913</v>
      </c>
      <c r="F9" s="289"/>
      <c r="G9" s="289"/>
      <c r="H9" s="289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5" t="s">
        <v>16</v>
      </c>
      <c r="F11" s="23" t="s">
        <v>1</v>
      </c>
      <c r="I11" s="25" t="s">
        <v>17</v>
      </c>
      <c r="J11" s="23" t="s">
        <v>1</v>
      </c>
      <c r="L11" s="28"/>
    </row>
    <row r="12" spans="2:46" s="1" customFormat="1" ht="12" customHeight="1">
      <c r="B12" s="28"/>
      <c r="D12" s="25" t="s">
        <v>18</v>
      </c>
      <c r="F12" s="23" t="s">
        <v>19</v>
      </c>
      <c r="I12" s="25" t="s">
        <v>20</v>
      </c>
      <c r="J12" s="48" t="str">
        <f>'Rekapitulace stavby'!AN8</f>
        <v>16. 9. 2025</v>
      </c>
      <c r="L12" s="28"/>
    </row>
    <row r="13" spans="2:46" s="1" customFormat="1" ht="10.75" customHeight="1">
      <c r="B13" s="28"/>
      <c r="L13" s="28"/>
    </row>
    <row r="14" spans="2:46" s="1" customFormat="1" ht="12" customHeight="1">
      <c r="B14" s="28"/>
      <c r="D14" s="25" t="s">
        <v>22</v>
      </c>
      <c r="I14" s="25" t="s">
        <v>23</v>
      </c>
      <c r="J14" s="23" t="s">
        <v>1</v>
      </c>
      <c r="L14" s="28"/>
    </row>
    <row r="15" spans="2:46" s="1" customFormat="1" ht="18" customHeight="1">
      <c r="B15" s="28"/>
      <c r="E15" s="23" t="s">
        <v>24</v>
      </c>
      <c r="I15" s="25" t="s">
        <v>25</v>
      </c>
      <c r="J15" s="23" t="s">
        <v>1</v>
      </c>
      <c r="L15" s="28"/>
    </row>
    <row r="16" spans="2:46" s="1" customFormat="1" ht="7" customHeight="1">
      <c r="B16" s="28"/>
      <c r="L16" s="28"/>
    </row>
    <row r="17" spans="2:12" s="1" customFormat="1" ht="12" customHeight="1">
      <c r="B17" s="28"/>
      <c r="D17" s="25" t="s">
        <v>26</v>
      </c>
      <c r="I17" s="25" t="s">
        <v>23</v>
      </c>
      <c r="J17" s="23" t="str">
        <f>'Rekapitulace stavby'!AN13</f>
        <v/>
      </c>
      <c r="L17" s="28"/>
    </row>
    <row r="18" spans="2:12" s="1" customFormat="1" ht="18" customHeight="1">
      <c r="B18" s="28"/>
      <c r="E18" s="264" t="str">
        <f>'Rekapitulace stavby'!E14</f>
        <v xml:space="preserve"> </v>
      </c>
      <c r="F18" s="264"/>
      <c r="G18" s="264"/>
      <c r="H18" s="264"/>
      <c r="I18" s="25" t="s">
        <v>25</v>
      </c>
      <c r="J18" s="23" t="str">
        <f>'Rekapitulace stavby'!AN14</f>
        <v/>
      </c>
      <c r="L18" s="28"/>
    </row>
    <row r="19" spans="2:12" s="1" customFormat="1" ht="7" customHeight="1">
      <c r="B19" s="28"/>
      <c r="L19" s="28"/>
    </row>
    <row r="20" spans="2:12" s="1" customFormat="1" ht="12" customHeight="1">
      <c r="B20" s="28"/>
      <c r="D20" s="25" t="s">
        <v>28</v>
      </c>
      <c r="I20" s="25" t="s">
        <v>23</v>
      </c>
      <c r="J20" s="23" t="s">
        <v>1</v>
      </c>
      <c r="L20" s="28"/>
    </row>
    <row r="21" spans="2:12" s="1" customFormat="1" ht="18" customHeight="1">
      <c r="B21" s="28"/>
      <c r="E21" s="23" t="s">
        <v>29</v>
      </c>
      <c r="I21" s="25" t="s">
        <v>25</v>
      </c>
      <c r="J21" s="23" t="s">
        <v>1</v>
      </c>
      <c r="L21" s="28"/>
    </row>
    <row r="22" spans="2:12" s="1" customFormat="1" ht="7" customHeight="1">
      <c r="B22" s="28"/>
      <c r="L22" s="28"/>
    </row>
    <row r="23" spans="2:12" s="1" customFormat="1" ht="12" customHeight="1">
      <c r="B23" s="28"/>
      <c r="D23" s="25" t="s">
        <v>31</v>
      </c>
      <c r="I23" s="25" t="s">
        <v>23</v>
      </c>
      <c r="J23" s="23" t="s">
        <v>1</v>
      </c>
      <c r="L23" s="28"/>
    </row>
    <row r="24" spans="2:12" s="1" customFormat="1" ht="18" customHeight="1">
      <c r="B24" s="28"/>
      <c r="E24" s="23" t="s">
        <v>103</v>
      </c>
      <c r="I24" s="25" t="s">
        <v>25</v>
      </c>
      <c r="J24" s="23" t="s">
        <v>1</v>
      </c>
      <c r="L24" s="28"/>
    </row>
    <row r="25" spans="2:12" s="1" customFormat="1" ht="7" customHeight="1">
      <c r="B25" s="28"/>
      <c r="L25" s="28"/>
    </row>
    <row r="26" spans="2:12" s="1" customFormat="1" ht="12" customHeight="1">
      <c r="B26" s="28"/>
      <c r="D26" s="25" t="s">
        <v>33</v>
      </c>
      <c r="L26" s="28"/>
    </row>
    <row r="27" spans="2:12" s="7" customFormat="1" ht="16.5" customHeight="1">
      <c r="B27" s="85"/>
      <c r="E27" s="266" t="s">
        <v>1</v>
      </c>
      <c r="F27" s="266"/>
      <c r="G27" s="266"/>
      <c r="H27" s="266"/>
      <c r="L27" s="85"/>
    </row>
    <row r="28" spans="2:12" s="1" customFormat="1" ht="7" customHeight="1">
      <c r="B28" s="28"/>
      <c r="L28" s="28"/>
    </row>
    <row r="29" spans="2:12" s="1" customFormat="1" ht="7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4" customHeight="1">
      <c r="B30" s="28"/>
      <c r="D30" s="86" t="s">
        <v>34</v>
      </c>
      <c r="J30" s="62">
        <f>ROUND(J128, 2)</f>
        <v>0</v>
      </c>
      <c r="L30" s="28"/>
    </row>
    <row r="31" spans="2:12" s="1" customFormat="1" ht="7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4" customHeight="1">
      <c r="B33" s="28"/>
      <c r="D33" s="51" t="s">
        <v>38</v>
      </c>
      <c r="E33" s="25" t="s">
        <v>39</v>
      </c>
      <c r="F33" s="87">
        <f>ROUND((SUM(BE128:BE178)),  2)</f>
        <v>0</v>
      </c>
      <c r="I33" s="88">
        <v>0.21</v>
      </c>
      <c r="J33" s="87">
        <f>ROUND(((SUM(BE128:BE178))*I33),  2)</f>
        <v>0</v>
      </c>
      <c r="L33" s="28"/>
    </row>
    <row r="34" spans="2:12" s="1" customFormat="1" ht="14.4" customHeight="1">
      <c r="B34" s="28"/>
      <c r="E34" s="25" t="s">
        <v>40</v>
      </c>
      <c r="F34" s="87">
        <f>ROUND((SUM(BF128:BF178)),  2)</f>
        <v>0</v>
      </c>
      <c r="I34" s="88">
        <v>0.12</v>
      </c>
      <c r="J34" s="87">
        <f>ROUND(((SUM(BF128:BF178))*I34),  2)</f>
        <v>0</v>
      </c>
      <c r="L34" s="28"/>
    </row>
    <row r="35" spans="2:12" s="1" customFormat="1" ht="14.4" hidden="1" customHeight="1">
      <c r="B35" s="28"/>
      <c r="E35" s="25" t="s">
        <v>41</v>
      </c>
      <c r="F35" s="87">
        <f>ROUND((SUM(BG128:BG178)),  2)</f>
        <v>0</v>
      </c>
      <c r="I35" s="88">
        <v>0.21</v>
      </c>
      <c r="J35" s="87">
        <f>0</f>
        <v>0</v>
      </c>
      <c r="L35" s="28"/>
    </row>
    <row r="36" spans="2:12" s="1" customFormat="1" ht="14.4" hidden="1" customHeight="1">
      <c r="B36" s="28"/>
      <c r="E36" s="25" t="s">
        <v>42</v>
      </c>
      <c r="F36" s="87">
        <f>ROUND((SUM(BH128:BH178)),  2)</f>
        <v>0</v>
      </c>
      <c r="I36" s="88">
        <v>0.12</v>
      </c>
      <c r="J36" s="87">
        <f>0</f>
        <v>0</v>
      </c>
      <c r="L36" s="28"/>
    </row>
    <row r="37" spans="2:12" s="1" customFormat="1" ht="14.4" hidden="1" customHeight="1">
      <c r="B37" s="28"/>
      <c r="E37" s="25" t="s">
        <v>43</v>
      </c>
      <c r="F37" s="87">
        <f>ROUND((SUM(BI128:BI178)),  2)</f>
        <v>0</v>
      </c>
      <c r="I37" s="88">
        <v>0</v>
      </c>
      <c r="J37" s="87">
        <f>0</f>
        <v>0</v>
      </c>
      <c r="L37" s="28"/>
    </row>
    <row r="38" spans="2:12" s="1" customFormat="1" ht="7" customHeight="1">
      <c r="B38" s="28"/>
      <c r="L38" s="28"/>
    </row>
    <row r="39" spans="2:12" s="1" customFormat="1" ht="25.4" customHeight="1">
      <c r="B39" s="28"/>
      <c r="C39" s="89"/>
      <c r="D39" s="90" t="s">
        <v>44</v>
      </c>
      <c r="E39" s="53"/>
      <c r="F39" s="53"/>
      <c r="G39" s="91" t="s">
        <v>45</v>
      </c>
      <c r="H39" s="92" t="s">
        <v>46</v>
      </c>
      <c r="I39" s="53"/>
      <c r="J39" s="93">
        <f>SUM(J30:J37)</f>
        <v>0</v>
      </c>
      <c r="K39" s="94"/>
      <c r="L39" s="28"/>
    </row>
    <row r="40" spans="2:12" s="1" customFormat="1" ht="14.4" customHeight="1">
      <c r="B40" s="28"/>
      <c r="L40" s="28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28"/>
      <c r="D50" s="37" t="s">
        <v>47</v>
      </c>
      <c r="E50" s="38"/>
      <c r="F50" s="38"/>
      <c r="G50" s="37" t="s">
        <v>48</v>
      </c>
      <c r="H50" s="38"/>
      <c r="I50" s="38"/>
      <c r="J50" s="38"/>
      <c r="K50" s="38"/>
      <c r="L50" s="28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5">
      <c r="B61" s="28"/>
      <c r="D61" s="39" t="s">
        <v>49</v>
      </c>
      <c r="E61" s="30"/>
      <c r="F61" s="95" t="s">
        <v>50</v>
      </c>
      <c r="G61" s="39" t="s">
        <v>49</v>
      </c>
      <c r="H61" s="30"/>
      <c r="I61" s="30"/>
      <c r="J61" s="96" t="s">
        <v>50</v>
      </c>
      <c r="K61" s="30"/>
      <c r="L61" s="28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">
      <c r="B65" s="28"/>
      <c r="D65" s="37" t="s">
        <v>51</v>
      </c>
      <c r="E65" s="38"/>
      <c r="F65" s="38"/>
      <c r="G65" s="37" t="s">
        <v>52</v>
      </c>
      <c r="H65" s="38"/>
      <c r="I65" s="38"/>
      <c r="J65" s="38"/>
      <c r="K65" s="38"/>
      <c r="L65" s="28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5">
      <c r="B76" s="28"/>
      <c r="D76" s="39" t="s">
        <v>49</v>
      </c>
      <c r="E76" s="30"/>
      <c r="F76" s="95" t="s">
        <v>50</v>
      </c>
      <c r="G76" s="39" t="s">
        <v>49</v>
      </c>
      <c r="H76" s="30"/>
      <c r="I76" s="30"/>
      <c r="J76" s="96" t="s">
        <v>50</v>
      </c>
      <c r="K76" s="30"/>
      <c r="L76" s="28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7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5" customHeight="1">
      <c r="B82" s="28"/>
      <c r="C82" s="20" t="s">
        <v>104</v>
      </c>
      <c r="L82" s="28"/>
    </row>
    <row r="83" spans="2:47" s="1" customFormat="1" ht="7" customHeight="1">
      <c r="B83" s="28"/>
      <c r="L83" s="28"/>
    </row>
    <row r="84" spans="2:47" s="1" customFormat="1" ht="12" customHeight="1">
      <c r="B84" s="28"/>
      <c r="C84" s="25" t="s">
        <v>14</v>
      </c>
      <c r="L84" s="28"/>
    </row>
    <row r="85" spans="2:47" s="1" customFormat="1" ht="16.5" customHeight="1">
      <c r="B85" s="28"/>
      <c r="E85" s="290" t="str">
        <f>E7</f>
        <v>Rekonstrukce sportoviště v areálu SOŠ - 1.etapa</v>
      </c>
      <c r="F85" s="291"/>
      <c r="G85" s="291"/>
      <c r="H85" s="291"/>
      <c r="L85" s="28"/>
    </row>
    <row r="86" spans="2:47" s="1" customFormat="1" ht="12" customHeight="1">
      <c r="B86" s="28"/>
      <c r="C86" s="25" t="s">
        <v>101</v>
      </c>
      <c r="L86" s="28"/>
    </row>
    <row r="87" spans="2:47" s="1" customFormat="1" ht="16.5" customHeight="1">
      <c r="B87" s="28"/>
      <c r="E87" s="280" t="str">
        <f>E9</f>
        <v>SO-04 - Oplocení</v>
      </c>
      <c r="F87" s="289"/>
      <c r="G87" s="289"/>
      <c r="H87" s="289"/>
      <c r="L87" s="28"/>
    </row>
    <row r="88" spans="2:47" s="1" customFormat="1" ht="7" customHeight="1">
      <c r="B88" s="28"/>
      <c r="L88" s="28"/>
    </row>
    <row r="89" spans="2:47" s="1" customFormat="1" ht="12" customHeight="1">
      <c r="B89" s="28"/>
      <c r="C89" s="25" t="s">
        <v>18</v>
      </c>
      <c r="F89" s="23" t="str">
        <f>F12</f>
        <v>ul.Jana Maláta, Nový Bydžov</v>
      </c>
      <c r="I89" s="25" t="s">
        <v>20</v>
      </c>
      <c r="J89" s="48" t="str">
        <f>IF(J12="","",J12)</f>
        <v>16. 9. 2025</v>
      </c>
      <c r="L89" s="28"/>
    </row>
    <row r="90" spans="2:47" s="1" customFormat="1" ht="7" customHeight="1">
      <c r="B90" s="28"/>
      <c r="L90" s="28"/>
    </row>
    <row r="91" spans="2:47" s="1" customFormat="1" ht="25.65" customHeight="1">
      <c r="B91" s="28"/>
      <c r="C91" s="25" t="s">
        <v>22</v>
      </c>
      <c r="F91" s="23" t="str">
        <f>E15</f>
        <v>Gymnázium, SOŠ a VOŠ nový Bydžov</v>
      </c>
      <c r="I91" s="25" t="s">
        <v>28</v>
      </c>
      <c r="J91" s="26" t="str">
        <f>E21</f>
        <v>Sportovní projekty s.r.o.</v>
      </c>
      <c r="L91" s="28"/>
    </row>
    <row r="92" spans="2:47" s="1" customFormat="1" ht="15.15" customHeight="1">
      <c r="B92" s="28"/>
      <c r="C92" s="25" t="s">
        <v>26</v>
      </c>
      <c r="F92" s="23" t="str">
        <f>IF(E18="","",E18)</f>
        <v xml:space="preserve"> </v>
      </c>
      <c r="I92" s="25" t="s">
        <v>31</v>
      </c>
      <c r="J92" s="26" t="str">
        <f>E24</f>
        <v>F Pecka</v>
      </c>
      <c r="L92" s="28"/>
    </row>
    <row r="93" spans="2:47" s="1" customFormat="1" ht="10.25" customHeight="1">
      <c r="B93" s="28"/>
      <c r="L93" s="28"/>
    </row>
    <row r="94" spans="2:47" s="1" customFormat="1" ht="29.25" customHeight="1">
      <c r="B94" s="28"/>
      <c r="C94" s="97" t="s">
        <v>105</v>
      </c>
      <c r="D94" s="89"/>
      <c r="E94" s="89"/>
      <c r="F94" s="89"/>
      <c r="G94" s="89"/>
      <c r="H94" s="89"/>
      <c r="I94" s="89"/>
      <c r="J94" s="98" t="s">
        <v>106</v>
      </c>
      <c r="K94" s="89"/>
      <c r="L94" s="28"/>
    </row>
    <row r="95" spans="2:47" s="1" customFormat="1" ht="10.25" customHeight="1">
      <c r="B95" s="28"/>
      <c r="L95" s="28"/>
    </row>
    <row r="96" spans="2:47" s="1" customFormat="1" ht="22.75" customHeight="1">
      <c r="B96" s="28"/>
      <c r="C96" s="99" t="s">
        <v>107</v>
      </c>
      <c r="J96" s="62">
        <f>J128</f>
        <v>0</v>
      </c>
      <c r="L96" s="28"/>
      <c r="AU96" s="16" t="s">
        <v>108</v>
      </c>
    </row>
    <row r="97" spans="2:12" s="8" customFormat="1" ht="25" customHeight="1">
      <c r="B97" s="100"/>
      <c r="D97" s="101" t="s">
        <v>109</v>
      </c>
      <c r="E97" s="102"/>
      <c r="F97" s="102"/>
      <c r="G97" s="102"/>
      <c r="H97" s="102"/>
      <c r="I97" s="102"/>
      <c r="J97" s="103">
        <f>J129</f>
        <v>0</v>
      </c>
      <c r="L97" s="100"/>
    </row>
    <row r="98" spans="2:12" s="9" customFormat="1" ht="19.899999999999999" customHeight="1">
      <c r="B98" s="104"/>
      <c r="D98" s="105" t="s">
        <v>110</v>
      </c>
      <c r="E98" s="106"/>
      <c r="F98" s="106"/>
      <c r="G98" s="106"/>
      <c r="H98" s="106"/>
      <c r="I98" s="106"/>
      <c r="J98" s="107">
        <f>J130</f>
        <v>0</v>
      </c>
      <c r="L98" s="104"/>
    </row>
    <row r="99" spans="2:12" s="9" customFormat="1" ht="19.899999999999999" customHeight="1">
      <c r="B99" s="104"/>
      <c r="D99" s="105" t="s">
        <v>340</v>
      </c>
      <c r="E99" s="106"/>
      <c r="F99" s="106"/>
      <c r="G99" s="106"/>
      <c r="H99" s="106"/>
      <c r="I99" s="106"/>
      <c r="J99" s="107">
        <f>J146</f>
        <v>0</v>
      </c>
      <c r="L99" s="104"/>
    </row>
    <row r="100" spans="2:12" s="9" customFormat="1" ht="19.899999999999999" customHeight="1">
      <c r="B100" s="104"/>
      <c r="D100" s="105" t="s">
        <v>835</v>
      </c>
      <c r="E100" s="106"/>
      <c r="F100" s="106"/>
      <c r="G100" s="106"/>
      <c r="H100" s="106"/>
      <c r="I100" s="106"/>
      <c r="J100" s="107">
        <f>J152</f>
        <v>0</v>
      </c>
      <c r="L100" s="104"/>
    </row>
    <row r="101" spans="2:12" s="9" customFormat="1" ht="19.899999999999999" customHeight="1">
      <c r="B101" s="104"/>
      <c r="D101" s="105" t="s">
        <v>344</v>
      </c>
      <c r="E101" s="106"/>
      <c r="F101" s="106"/>
      <c r="G101" s="106"/>
      <c r="H101" s="106"/>
      <c r="I101" s="106"/>
      <c r="J101" s="107">
        <f>J163</f>
        <v>0</v>
      </c>
      <c r="L101" s="104"/>
    </row>
    <row r="102" spans="2:12" s="8" customFormat="1" ht="25" customHeight="1">
      <c r="B102" s="100"/>
      <c r="D102" s="101" t="s">
        <v>345</v>
      </c>
      <c r="E102" s="102"/>
      <c r="F102" s="102"/>
      <c r="G102" s="102"/>
      <c r="H102" s="102"/>
      <c r="I102" s="102"/>
      <c r="J102" s="103">
        <f>J165</f>
        <v>0</v>
      </c>
      <c r="L102" s="100"/>
    </row>
    <row r="103" spans="2:12" s="9" customFormat="1" ht="19.899999999999999" customHeight="1">
      <c r="B103" s="104"/>
      <c r="D103" s="105" t="s">
        <v>630</v>
      </c>
      <c r="E103" s="106"/>
      <c r="F103" s="106"/>
      <c r="G103" s="106"/>
      <c r="H103" s="106"/>
      <c r="I103" s="106"/>
      <c r="J103" s="107">
        <f>J166</f>
        <v>0</v>
      </c>
      <c r="L103" s="104"/>
    </row>
    <row r="104" spans="2:12" s="8" customFormat="1" ht="25" customHeight="1">
      <c r="B104" s="100"/>
      <c r="D104" s="101" t="s">
        <v>113</v>
      </c>
      <c r="E104" s="102"/>
      <c r="F104" s="102"/>
      <c r="G104" s="102"/>
      <c r="H104" s="102"/>
      <c r="I104" s="102"/>
      <c r="J104" s="103">
        <f>J170</f>
        <v>0</v>
      </c>
      <c r="L104" s="100"/>
    </row>
    <row r="105" spans="2:12" s="9" customFormat="1" ht="19.899999999999999" customHeight="1">
      <c r="B105" s="104"/>
      <c r="D105" s="105" t="s">
        <v>114</v>
      </c>
      <c r="E105" s="106"/>
      <c r="F105" s="106"/>
      <c r="G105" s="106"/>
      <c r="H105" s="106"/>
      <c r="I105" s="106"/>
      <c r="J105" s="107">
        <f>J171</f>
        <v>0</v>
      </c>
      <c r="L105" s="104"/>
    </row>
    <row r="106" spans="2:12" s="9" customFormat="1" ht="19.899999999999999" customHeight="1">
      <c r="B106" s="104"/>
      <c r="D106" s="105" t="s">
        <v>115</v>
      </c>
      <c r="E106" s="106"/>
      <c r="F106" s="106"/>
      <c r="G106" s="106"/>
      <c r="H106" s="106"/>
      <c r="I106" s="106"/>
      <c r="J106" s="107">
        <f>J173</f>
        <v>0</v>
      </c>
      <c r="L106" s="104"/>
    </row>
    <row r="107" spans="2:12" s="9" customFormat="1" ht="19.899999999999999" customHeight="1">
      <c r="B107" s="104"/>
      <c r="D107" s="105" t="s">
        <v>116</v>
      </c>
      <c r="E107" s="106"/>
      <c r="F107" s="106"/>
      <c r="G107" s="106"/>
      <c r="H107" s="106"/>
      <c r="I107" s="106"/>
      <c r="J107" s="107">
        <f>J175</f>
        <v>0</v>
      </c>
      <c r="L107" s="104"/>
    </row>
    <row r="108" spans="2:12" s="9" customFormat="1" ht="19.899999999999999" customHeight="1">
      <c r="B108" s="104"/>
      <c r="D108" s="105" t="s">
        <v>117</v>
      </c>
      <c r="E108" s="106"/>
      <c r="F108" s="106"/>
      <c r="G108" s="106"/>
      <c r="H108" s="106"/>
      <c r="I108" s="106"/>
      <c r="J108" s="107">
        <f>J177</f>
        <v>0</v>
      </c>
      <c r="L108" s="104"/>
    </row>
    <row r="109" spans="2:12" s="1" customFormat="1" ht="21.75" customHeight="1">
      <c r="B109" s="28"/>
      <c r="L109" s="28"/>
    </row>
    <row r="110" spans="2:12" s="1" customFormat="1" ht="7" customHeight="1"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28"/>
    </row>
    <row r="114" spans="2:63" s="1" customFormat="1" ht="7" customHeight="1">
      <c r="B114" s="42"/>
      <c r="C114" s="43"/>
      <c r="D114" s="43"/>
      <c r="E114" s="43"/>
      <c r="F114" s="43"/>
      <c r="G114" s="43"/>
      <c r="H114" s="43"/>
      <c r="I114" s="43"/>
      <c r="J114" s="43"/>
      <c r="K114" s="43"/>
      <c r="L114" s="28"/>
    </row>
    <row r="115" spans="2:63" s="1" customFormat="1" ht="25" customHeight="1">
      <c r="B115" s="28"/>
      <c r="C115" s="20" t="s">
        <v>118</v>
      </c>
      <c r="L115" s="28"/>
    </row>
    <row r="116" spans="2:63" s="1" customFormat="1" ht="7" customHeight="1">
      <c r="B116" s="28"/>
      <c r="L116" s="28"/>
    </row>
    <row r="117" spans="2:63" s="1" customFormat="1" ht="12" customHeight="1">
      <c r="B117" s="28"/>
      <c r="C117" s="25" t="s">
        <v>14</v>
      </c>
      <c r="L117" s="28"/>
    </row>
    <row r="118" spans="2:63" s="1" customFormat="1" ht="16.5" customHeight="1">
      <c r="B118" s="28"/>
      <c r="E118" s="290" t="str">
        <f>E7</f>
        <v>Rekonstrukce sportoviště v areálu SOŠ - 1.etapa</v>
      </c>
      <c r="F118" s="291"/>
      <c r="G118" s="291"/>
      <c r="H118" s="291"/>
      <c r="L118" s="28"/>
    </row>
    <row r="119" spans="2:63" s="1" customFormat="1" ht="12" customHeight="1">
      <c r="B119" s="28"/>
      <c r="C119" s="25" t="s">
        <v>101</v>
      </c>
      <c r="L119" s="28"/>
    </row>
    <row r="120" spans="2:63" s="1" customFormat="1" ht="16.5" customHeight="1">
      <c r="B120" s="28"/>
      <c r="E120" s="280" t="str">
        <f>E9</f>
        <v>SO-04 - Oplocení</v>
      </c>
      <c r="F120" s="289"/>
      <c r="G120" s="289"/>
      <c r="H120" s="289"/>
      <c r="L120" s="28"/>
    </row>
    <row r="121" spans="2:63" s="1" customFormat="1" ht="7" customHeight="1">
      <c r="B121" s="28"/>
      <c r="L121" s="28"/>
    </row>
    <row r="122" spans="2:63" s="1" customFormat="1" ht="12" customHeight="1">
      <c r="B122" s="28"/>
      <c r="C122" s="25" t="s">
        <v>18</v>
      </c>
      <c r="F122" s="23" t="str">
        <f>F12</f>
        <v>ul.Jana Maláta, Nový Bydžov</v>
      </c>
      <c r="I122" s="25" t="s">
        <v>20</v>
      </c>
      <c r="J122" s="48" t="str">
        <f>IF(J12="","",J12)</f>
        <v>16. 9. 2025</v>
      </c>
      <c r="L122" s="28"/>
    </row>
    <row r="123" spans="2:63" s="1" customFormat="1" ht="7" customHeight="1">
      <c r="B123" s="28"/>
      <c r="L123" s="28"/>
    </row>
    <row r="124" spans="2:63" s="1" customFormat="1" ht="25.65" customHeight="1">
      <c r="B124" s="28"/>
      <c r="C124" s="25" t="s">
        <v>22</v>
      </c>
      <c r="F124" s="23" t="str">
        <f>E15</f>
        <v>Gymnázium, SOŠ a VOŠ nový Bydžov</v>
      </c>
      <c r="I124" s="25" t="s">
        <v>28</v>
      </c>
      <c r="J124" s="26" t="str">
        <f>E21</f>
        <v>Sportovní projekty s.r.o.</v>
      </c>
      <c r="L124" s="28"/>
    </row>
    <row r="125" spans="2:63" s="1" customFormat="1" ht="15.15" customHeight="1">
      <c r="B125" s="28"/>
      <c r="C125" s="25" t="s">
        <v>26</v>
      </c>
      <c r="F125" s="23" t="str">
        <f>IF(E18="","",E18)</f>
        <v xml:space="preserve"> </v>
      </c>
      <c r="I125" s="25" t="s">
        <v>31</v>
      </c>
      <c r="J125" s="26" t="str">
        <f>E24</f>
        <v>F Pecka</v>
      </c>
      <c r="L125" s="28"/>
    </row>
    <row r="126" spans="2:63" s="1" customFormat="1" ht="10.25" customHeight="1">
      <c r="B126" s="28"/>
      <c r="L126" s="28"/>
    </row>
    <row r="127" spans="2:63" s="10" customFormat="1" ht="29.25" customHeight="1">
      <c r="B127" s="108"/>
      <c r="C127" s="109" t="s">
        <v>119</v>
      </c>
      <c r="D127" s="110" t="s">
        <v>59</v>
      </c>
      <c r="E127" s="110" t="s">
        <v>55</v>
      </c>
      <c r="F127" s="110" t="s">
        <v>56</v>
      </c>
      <c r="G127" s="110" t="s">
        <v>120</v>
      </c>
      <c r="H127" s="110" t="s">
        <v>121</v>
      </c>
      <c r="I127" s="110" t="s">
        <v>122</v>
      </c>
      <c r="J127" s="111" t="s">
        <v>106</v>
      </c>
      <c r="K127" s="112" t="s">
        <v>123</v>
      </c>
      <c r="L127" s="108"/>
      <c r="M127" s="55" t="s">
        <v>1</v>
      </c>
      <c r="N127" s="56" t="s">
        <v>38</v>
      </c>
      <c r="O127" s="56" t="s">
        <v>124</v>
      </c>
      <c r="P127" s="56" t="s">
        <v>125</v>
      </c>
      <c r="Q127" s="56" t="s">
        <v>126</v>
      </c>
      <c r="R127" s="56" t="s">
        <v>127</v>
      </c>
      <c r="S127" s="56" t="s">
        <v>128</v>
      </c>
      <c r="T127" s="57" t="s">
        <v>129</v>
      </c>
    </row>
    <row r="128" spans="2:63" s="1" customFormat="1" ht="22.75" customHeight="1">
      <c r="B128" s="28"/>
      <c r="C128" s="60" t="s">
        <v>130</v>
      </c>
      <c r="J128" s="113">
        <f>BK128</f>
        <v>0</v>
      </c>
      <c r="L128" s="28"/>
      <c r="M128" s="58"/>
      <c r="N128" s="49"/>
      <c r="O128" s="49"/>
      <c r="P128" s="114">
        <f>P129+P165+P170</f>
        <v>255.664029</v>
      </c>
      <c r="Q128" s="49"/>
      <c r="R128" s="114">
        <f>R129+R165+R170</f>
        <v>23.376796540000001</v>
      </c>
      <c r="S128" s="49"/>
      <c r="T128" s="115">
        <f>T129+T165+T170</f>
        <v>0</v>
      </c>
      <c r="AT128" s="16" t="s">
        <v>73</v>
      </c>
      <c r="AU128" s="16" t="s">
        <v>108</v>
      </c>
      <c r="BK128" s="116">
        <f>BK129+BK165+BK170</f>
        <v>0</v>
      </c>
    </row>
    <row r="129" spans="2:65" s="11" customFormat="1" ht="25.9" customHeight="1">
      <c r="B129" s="117"/>
      <c r="D129" s="118" t="s">
        <v>73</v>
      </c>
      <c r="E129" s="119" t="s">
        <v>131</v>
      </c>
      <c r="F129" s="119" t="s">
        <v>132</v>
      </c>
      <c r="J129" s="120">
        <f>BK129</f>
        <v>0</v>
      </c>
      <c r="L129" s="117"/>
      <c r="M129" s="121"/>
      <c r="P129" s="122">
        <f>P130+P146+P152+P163</f>
        <v>255.664029</v>
      </c>
      <c r="R129" s="122">
        <f>R130+R146+R152+R163</f>
        <v>23.376796540000001</v>
      </c>
      <c r="T129" s="123">
        <f>T130+T146+T152+T163</f>
        <v>0</v>
      </c>
      <c r="AR129" s="118" t="s">
        <v>82</v>
      </c>
      <c r="AT129" s="124" t="s">
        <v>73</v>
      </c>
      <c r="AU129" s="124" t="s">
        <v>74</v>
      </c>
      <c r="AY129" s="118" t="s">
        <v>133</v>
      </c>
      <c r="BK129" s="125">
        <f>BK130+BK146+BK152+BK163</f>
        <v>0</v>
      </c>
    </row>
    <row r="130" spans="2:65" s="11" customFormat="1" ht="22.75" customHeight="1">
      <c r="B130" s="117"/>
      <c r="D130" s="118" t="s">
        <v>73</v>
      </c>
      <c r="E130" s="126" t="s">
        <v>82</v>
      </c>
      <c r="F130" s="126" t="s">
        <v>134</v>
      </c>
      <c r="J130" s="127">
        <f>BK130</f>
        <v>0</v>
      </c>
      <c r="L130" s="117"/>
      <c r="M130" s="121"/>
      <c r="P130" s="122">
        <f>SUM(P131:P145)</f>
        <v>61.092646999999999</v>
      </c>
      <c r="R130" s="122">
        <f>SUM(R131:R145)</f>
        <v>0</v>
      </c>
      <c r="T130" s="123">
        <f>SUM(T131:T145)</f>
        <v>0</v>
      </c>
      <c r="AR130" s="118" t="s">
        <v>82</v>
      </c>
      <c r="AT130" s="124" t="s">
        <v>73</v>
      </c>
      <c r="AU130" s="124" t="s">
        <v>82</v>
      </c>
      <c r="AY130" s="118" t="s">
        <v>133</v>
      </c>
      <c r="BK130" s="125">
        <f>SUM(BK131:BK145)</f>
        <v>0</v>
      </c>
    </row>
    <row r="131" spans="2:65" s="1" customFormat="1" ht="33" customHeight="1">
      <c r="B131" s="128"/>
      <c r="C131" s="129" t="s">
        <v>82</v>
      </c>
      <c r="D131" s="129" t="s">
        <v>135</v>
      </c>
      <c r="E131" s="130" t="s">
        <v>914</v>
      </c>
      <c r="F131" s="131" t="s">
        <v>915</v>
      </c>
      <c r="G131" s="132" t="s">
        <v>196</v>
      </c>
      <c r="H131" s="133">
        <v>8.3930000000000007</v>
      </c>
      <c r="I131" s="134"/>
      <c r="J131" s="134">
        <f>ROUND(I131*H131,2)</f>
        <v>0</v>
      </c>
      <c r="K131" s="135"/>
      <c r="L131" s="28"/>
      <c r="M131" s="136" t="s">
        <v>1</v>
      </c>
      <c r="N131" s="137" t="s">
        <v>39</v>
      </c>
      <c r="O131" s="138">
        <v>7.133</v>
      </c>
      <c r="P131" s="138">
        <f>O131*H131</f>
        <v>59.867269000000007</v>
      </c>
      <c r="Q131" s="138">
        <v>0</v>
      </c>
      <c r="R131" s="138">
        <f>Q131*H131</f>
        <v>0</v>
      </c>
      <c r="S131" s="138">
        <v>0</v>
      </c>
      <c r="T131" s="139">
        <f>S131*H131</f>
        <v>0</v>
      </c>
      <c r="AR131" s="140" t="s">
        <v>139</v>
      </c>
      <c r="AT131" s="140" t="s">
        <v>135</v>
      </c>
      <c r="AU131" s="140" t="s">
        <v>84</v>
      </c>
      <c r="AY131" s="16" t="s">
        <v>133</v>
      </c>
      <c r="BE131" s="141">
        <f>IF(N131="základní",J131,0)</f>
        <v>0</v>
      </c>
      <c r="BF131" s="141">
        <f>IF(N131="snížená",J131,0)</f>
        <v>0</v>
      </c>
      <c r="BG131" s="141">
        <f>IF(N131="zákl. přenesená",J131,0)</f>
        <v>0</v>
      </c>
      <c r="BH131" s="141">
        <f>IF(N131="sníž. přenesená",J131,0)</f>
        <v>0</v>
      </c>
      <c r="BI131" s="141">
        <f>IF(N131="nulová",J131,0)</f>
        <v>0</v>
      </c>
      <c r="BJ131" s="16" t="s">
        <v>82</v>
      </c>
      <c r="BK131" s="141">
        <f>ROUND(I131*H131,2)</f>
        <v>0</v>
      </c>
      <c r="BL131" s="16" t="s">
        <v>139</v>
      </c>
      <c r="BM131" s="140" t="s">
        <v>916</v>
      </c>
    </row>
    <row r="132" spans="2:65" s="14" customFormat="1">
      <c r="B132" s="159"/>
      <c r="D132" s="143" t="s">
        <v>141</v>
      </c>
      <c r="E132" s="160" t="s">
        <v>1</v>
      </c>
      <c r="F132" s="161" t="s">
        <v>917</v>
      </c>
      <c r="H132" s="160" t="s">
        <v>1</v>
      </c>
      <c r="L132" s="159"/>
      <c r="M132" s="162"/>
      <c r="T132" s="163"/>
      <c r="AT132" s="160" t="s">
        <v>141</v>
      </c>
      <c r="AU132" s="160" t="s">
        <v>84</v>
      </c>
      <c r="AV132" s="14" t="s">
        <v>82</v>
      </c>
      <c r="AW132" s="14" t="s">
        <v>30</v>
      </c>
      <c r="AX132" s="14" t="s">
        <v>74</v>
      </c>
      <c r="AY132" s="160" t="s">
        <v>133</v>
      </c>
    </row>
    <row r="133" spans="2:65" s="12" customFormat="1">
      <c r="B133" s="142"/>
      <c r="D133" s="143" t="s">
        <v>141</v>
      </c>
      <c r="E133" s="144" t="s">
        <v>1</v>
      </c>
      <c r="F133" s="145" t="s">
        <v>918</v>
      </c>
      <c r="H133" s="146">
        <v>2.798</v>
      </c>
      <c r="L133" s="142"/>
      <c r="M133" s="147"/>
      <c r="T133" s="148"/>
      <c r="AT133" s="144" t="s">
        <v>141</v>
      </c>
      <c r="AU133" s="144" t="s">
        <v>84</v>
      </c>
      <c r="AV133" s="12" t="s">
        <v>84</v>
      </c>
      <c r="AW133" s="12" t="s">
        <v>30</v>
      </c>
      <c r="AX133" s="12" t="s">
        <v>74</v>
      </c>
      <c r="AY133" s="144" t="s">
        <v>133</v>
      </c>
    </row>
    <row r="134" spans="2:65" s="12" customFormat="1">
      <c r="B134" s="142"/>
      <c r="D134" s="143" t="s">
        <v>141</v>
      </c>
      <c r="E134" s="144" t="s">
        <v>1</v>
      </c>
      <c r="F134" s="145" t="s">
        <v>919</v>
      </c>
      <c r="H134" s="146">
        <v>5.5949999999999998</v>
      </c>
      <c r="L134" s="142"/>
      <c r="M134" s="147"/>
      <c r="T134" s="148"/>
      <c r="AT134" s="144" t="s">
        <v>141</v>
      </c>
      <c r="AU134" s="144" t="s">
        <v>84</v>
      </c>
      <c r="AV134" s="12" t="s">
        <v>84</v>
      </c>
      <c r="AW134" s="12" t="s">
        <v>30</v>
      </c>
      <c r="AX134" s="12" t="s">
        <v>74</v>
      </c>
      <c r="AY134" s="144" t="s">
        <v>133</v>
      </c>
    </row>
    <row r="135" spans="2:65" s="13" customFormat="1">
      <c r="B135" s="149"/>
      <c r="D135" s="143" t="s">
        <v>141</v>
      </c>
      <c r="E135" s="150" t="s">
        <v>1</v>
      </c>
      <c r="F135" s="151" t="s">
        <v>149</v>
      </c>
      <c r="H135" s="152">
        <v>8.3930000000000007</v>
      </c>
      <c r="L135" s="149"/>
      <c r="M135" s="153"/>
      <c r="T135" s="154"/>
      <c r="AT135" s="150" t="s">
        <v>141</v>
      </c>
      <c r="AU135" s="150" t="s">
        <v>84</v>
      </c>
      <c r="AV135" s="13" t="s">
        <v>139</v>
      </c>
      <c r="AW135" s="13" t="s">
        <v>30</v>
      </c>
      <c r="AX135" s="13" t="s">
        <v>82</v>
      </c>
      <c r="AY135" s="150" t="s">
        <v>133</v>
      </c>
    </row>
    <row r="136" spans="2:65" s="1" customFormat="1" ht="37.75" customHeight="1">
      <c r="B136" s="128"/>
      <c r="C136" s="129" t="s">
        <v>84</v>
      </c>
      <c r="D136" s="129" t="s">
        <v>135</v>
      </c>
      <c r="E136" s="130" t="s">
        <v>920</v>
      </c>
      <c r="F136" s="131" t="s">
        <v>201</v>
      </c>
      <c r="G136" s="132" t="s">
        <v>196</v>
      </c>
      <c r="H136" s="133">
        <v>8.3930000000000007</v>
      </c>
      <c r="I136" s="134"/>
      <c r="J136" s="134">
        <f>ROUND(I136*H136,2)</f>
        <v>0</v>
      </c>
      <c r="K136" s="135"/>
      <c r="L136" s="28"/>
      <c r="M136" s="136" t="s">
        <v>1</v>
      </c>
      <c r="N136" s="137" t="s">
        <v>39</v>
      </c>
      <c r="O136" s="138">
        <v>8.6999999999999994E-2</v>
      </c>
      <c r="P136" s="138">
        <f>O136*H136</f>
        <v>0.73019100000000003</v>
      </c>
      <c r="Q136" s="138">
        <v>0</v>
      </c>
      <c r="R136" s="138">
        <f>Q136*H136</f>
        <v>0</v>
      </c>
      <c r="S136" s="138">
        <v>0</v>
      </c>
      <c r="T136" s="139">
        <f>S136*H136</f>
        <v>0</v>
      </c>
      <c r="AR136" s="140" t="s">
        <v>139</v>
      </c>
      <c r="AT136" s="140" t="s">
        <v>135</v>
      </c>
      <c r="AU136" s="140" t="s">
        <v>84</v>
      </c>
      <c r="AY136" s="16" t="s">
        <v>133</v>
      </c>
      <c r="BE136" s="141">
        <f>IF(N136="základní",J136,0)</f>
        <v>0</v>
      </c>
      <c r="BF136" s="141">
        <f>IF(N136="snížená",J136,0)</f>
        <v>0</v>
      </c>
      <c r="BG136" s="141">
        <f>IF(N136="zákl. přenesená",J136,0)</f>
        <v>0</v>
      </c>
      <c r="BH136" s="141">
        <f>IF(N136="sníž. přenesená",J136,0)</f>
        <v>0</v>
      </c>
      <c r="BI136" s="141">
        <f>IF(N136="nulová",J136,0)</f>
        <v>0</v>
      </c>
      <c r="BJ136" s="16" t="s">
        <v>82</v>
      </c>
      <c r="BK136" s="141">
        <f>ROUND(I136*H136,2)</f>
        <v>0</v>
      </c>
      <c r="BL136" s="16" t="s">
        <v>139</v>
      </c>
      <c r="BM136" s="140" t="s">
        <v>921</v>
      </c>
    </row>
    <row r="137" spans="2:65" s="12" customFormat="1">
      <c r="B137" s="142"/>
      <c r="D137" s="143" t="s">
        <v>141</v>
      </c>
      <c r="E137" s="144" t="s">
        <v>1</v>
      </c>
      <c r="F137" s="145" t="s">
        <v>922</v>
      </c>
      <c r="H137" s="146">
        <v>8.3930000000000007</v>
      </c>
      <c r="L137" s="142"/>
      <c r="M137" s="147"/>
      <c r="T137" s="148"/>
      <c r="AT137" s="144" t="s">
        <v>141</v>
      </c>
      <c r="AU137" s="144" t="s">
        <v>84</v>
      </c>
      <c r="AV137" s="12" t="s">
        <v>84</v>
      </c>
      <c r="AW137" s="12" t="s">
        <v>30</v>
      </c>
      <c r="AX137" s="12" t="s">
        <v>74</v>
      </c>
      <c r="AY137" s="144" t="s">
        <v>133</v>
      </c>
    </row>
    <row r="138" spans="2:65" s="13" customFormat="1">
      <c r="B138" s="149"/>
      <c r="D138" s="143" t="s">
        <v>141</v>
      </c>
      <c r="E138" s="150" t="s">
        <v>1</v>
      </c>
      <c r="F138" s="151" t="s">
        <v>149</v>
      </c>
      <c r="H138" s="152">
        <v>8.3930000000000007</v>
      </c>
      <c r="L138" s="149"/>
      <c r="M138" s="153"/>
      <c r="T138" s="154"/>
      <c r="AT138" s="150" t="s">
        <v>141</v>
      </c>
      <c r="AU138" s="150" t="s">
        <v>84</v>
      </c>
      <c r="AV138" s="13" t="s">
        <v>139</v>
      </c>
      <c r="AW138" s="13" t="s">
        <v>30</v>
      </c>
      <c r="AX138" s="13" t="s">
        <v>82</v>
      </c>
      <c r="AY138" s="150" t="s">
        <v>133</v>
      </c>
    </row>
    <row r="139" spans="2:65" s="1" customFormat="1" ht="37.75" customHeight="1">
      <c r="B139" s="128"/>
      <c r="C139" s="129" t="s">
        <v>150</v>
      </c>
      <c r="D139" s="129" t="s">
        <v>135</v>
      </c>
      <c r="E139" s="130" t="s">
        <v>923</v>
      </c>
      <c r="F139" s="131" t="s">
        <v>206</v>
      </c>
      <c r="G139" s="132" t="s">
        <v>196</v>
      </c>
      <c r="H139" s="133">
        <v>83.93</v>
      </c>
      <c r="I139" s="134"/>
      <c r="J139" s="134">
        <f>ROUND(I139*H139,2)</f>
        <v>0</v>
      </c>
      <c r="K139" s="135"/>
      <c r="L139" s="28"/>
      <c r="M139" s="136" t="s">
        <v>1</v>
      </c>
      <c r="N139" s="137" t="s">
        <v>39</v>
      </c>
      <c r="O139" s="138">
        <v>5.0000000000000001E-3</v>
      </c>
      <c r="P139" s="138">
        <f>O139*H139</f>
        <v>0.41965000000000002</v>
      </c>
      <c r="Q139" s="138">
        <v>0</v>
      </c>
      <c r="R139" s="138">
        <f>Q139*H139</f>
        <v>0</v>
      </c>
      <c r="S139" s="138">
        <v>0</v>
      </c>
      <c r="T139" s="139">
        <f>S139*H139</f>
        <v>0</v>
      </c>
      <c r="AR139" s="140" t="s">
        <v>139</v>
      </c>
      <c r="AT139" s="140" t="s">
        <v>135</v>
      </c>
      <c r="AU139" s="140" t="s">
        <v>84</v>
      </c>
      <c r="AY139" s="16" t="s">
        <v>133</v>
      </c>
      <c r="BE139" s="141">
        <f>IF(N139="základní",J139,0)</f>
        <v>0</v>
      </c>
      <c r="BF139" s="141">
        <f>IF(N139="snížená",J139,0)</f>
        <v>0</v>
      </c>
      <c r="BG139" s="141">
        <f>IF(N139="zákl. přenesená",J139,0)</f>
        <v>0</v>
      </c>
      <c r="BH139" s="141">
        <f>IF(N139="sníž. přenesená",J139,0)</f>
        <v>0</v>
      </c>
      <c r="BI139" s="141">
        <f>IF(N139="nulová",J139,0)</f>
        <v>0</v>
      </c>
      <c r="BJ139" s="16" t="s">
        <v>82</v>
      </c>
      <c r="BK139" s="141">
        <f>ROUND(I139*H139,2)</f>
        <v>0</v>
      </c>
      <c r="BL139" s="16" t="s">
        <v>139</v>
      </c>
      <c r="BM139" s="140" t="s">
        <v>924</v>
      </c>
    </row>
    <row r="140" spans="2:65" s="12" customFormat="1">
      <c r="B140" s="142"/>
      <c r="D140" s="143" t="s">
        <v>141</v>
      </c>
      <c r="E140" s="144" t="s">
        <v>1</v>
      </c>
      <c r="F140" s="145" t="s">
        <v>925</v>
      </c>
      <c r="H140" s="146">
        <v>83.93</v>
      </c>
      <c r="L140" s="142"/>
      <c r="M140" s="147"/>
      <c r="T140" s="148"/>
      <c r="AT140" s="144" t="s">
        <v>141</v>
      </c>
      <c r="AU140" s="144" t="s">
        <v>84</v>
      </c>
      <c r="AV140" s="12" t="s">
        <v>84</v>
      </c>
      <c r="AW140" s="12" t="s">
        <v>30</v>
      </c>
      <c r="AX140" s="12" t="s">
        <v>82</v>
      </c>
      <c r="AY140" s="144" t="s">
        <v>133</v>
      </c>
    </row>
    <row r="141" spans="2:65" s="1" customFormat="1" ht="33" customHeight="1">
      <c r="B141" s="128"/>
      <c r="C141" s="129" t="s">
        <v>139</v>
      </c>
      <c r="D141" s="129" t="s">
        <v>135</v>
      </c>
      <c r="E141" s="130" t="s">
        <v>210</v>
      </c>
      <c r="F141" s="131" t="s">
        <v>211</v>
      </c>
      <c r="G141" s="132" t="s">
        <v>212</v>
      </c>
      <c r="H141" s="133">
        <v>15.106999999999999</v>
      </c>
      <c r="I141" s="134"/>
      <c r="J141" s="134">
        <f>ROUND(I141*H141,2)</f>
        <v>0</v>
      </c>
      <c r="K141" s="135"/>
      <c r="L141" s="28"/>
      <c r="M141" s="136" t="s">
        <v>1</v>
      </c>
      <c r="N141" s="137" t="s">
        <v>39</v>
      </c>
      <c r="O141" s="138">
        <v>0</v>
      </c>
      <c r="P141" s="138">
        <f>O141*H141</f>
        <v>0</v>
      </c>
      <c r="Q141" s="138">
        <v>0</v>
      </c>
      <c r="R141" s="138">
        <f>Q141*H141</f>
        <v>0</v>
      </c>
      <c r="S141" s="138">
        <v>0</v>
      </c>
      <c r="T141" s="139">
        <f>S141*H141</f>
        <v>0</v>
      </c>
      <c r="AR141" s="140" t="s">
        <v>139</v>
      </c>
      <c r="AT141" s="140" t="s">
        <v>135</v>
      </c>
      <c r="AU141" s="140" t="s">
        <v>84</v>
      </c>
      <c r="AY141" s="16" t="s">
        <v>133</v>
      </c>
      <c r="BE141" s="141">
        <f>IF(N141="základní",J141,0)</f>
        <v>0</v>
      </c>
      <c r="BF141" s="141">
        <f>IF(N141="snížená",J141,0)</f>
        <v>0</v>
      </c>
      <c r="BG141" s="141">
        <f>IF(N141="zákl. přenesená",J141,0)</f>
        <v>0</v>
      </c>
      <c r="BH141" s="141">
        <f>IF(N141="sníž. přenesená",J141,0)</f>
        <v>0</v>
      </c>
      <c r="BI141" s="141">
        <f>IF(N141="nulová",J141,0)</f>
        <v>0</v>
      </c>
      <c r="BJ141" s="16" t="s">
        <v>82</v>
      </c>
      <c r="BK141" s="141">
        <f>ROUND(I141*H141,2)</f>
        <v>0</v>
      </c>
      <c r="BL141" s="16" t="s">
        <v>139</v>
      </c>
      <c r="BM141" s="140" t="s">
        <v>926</v>
      </c>
    </row>
    <row r="142" spans="2:65" s="12" customFormat="1">
      <c r="B142" s="142"/>
      <c r="D142" s="143" t="s">
        <v>141</v>
      </c>
      <c r="E142" s="144" t="s">
        <v>1</v>
      </c>
      <c r="F142" s="145" t="s">
        <v>927</v>
      </c>
      <c r="H142" s="146">
        <v>15.106999999999999</v>
      </c>
      <c r="L142" s="142"/>
      <c r="M142" s="147"/>
      <c r="T142" s="148"/>
      <c r="AT142" s="144" t="s">
        <v>141</v>
      </c>
      <c r="AU142" s="144" t="s">
        <v>84</v>
      </c>
      <c r="AV142" s="12" t="s">
        <v>84</v>
      </c>
      <c r="AW142" s="12" t="s">
        <v>30</v>
      </c>
      <c r="AX142" s="12" t="s">
        <v>82</v>
      </c>
      <c r="AY142" s="144" t="s">
        <v>133</v>
      </c>
    </row>
    <row r="143" spans="2:65" s="1" customFormat="1" ht="16.5" customHeight="1">
      <c r="B143" s="128"/>
      <c r="C143" s="129" t="s">
        <v>158</v>
      </c>
      <c r="D143" s="129" t="s">
        <v>135</v>
      </c>
      <c r="E143" s="130" t="s">
        <v>216</v>
      </c>
      <c r="F143" s="131" t="s">
        <v>217</v>
      </c>
      <c r="G143" s="132" t="s">
        <v>196</v>
      </c>
      <c r="H143" s="133">
        <v>8.3930000000000007</v>
      </c>
      <c r="I143" s="134"/>
      <c r="J143" s="134">
        <f>ROUND(I143*H143,2)</f>
        <v>0</v>
      </c>
      <c r="K143" s="135"/>
      <c r="L143" s="28"/>
      <c r="M143" s="136" t="s">
        <v>1</v>
      </c>
      <c r="N143" s="137" t="s">
        <v>39</v>
      </c>
      <c r="O143" s="138">
        <v>8.9999999999999993E-3</v>
      </c>
      <c r="P143" s="138">
        <f>O143*H143</f>
        <v>7.5537000000000007E-2</v>
      </c>
      <c r="Q143" s="138">
        <v>0</v>
      </c>
      <c r="R143" s="138">
        <f>Q143*H143</f>
        <v>0</v>
      </c>
      <c r="S143" s="138">
        <v>0</v>
      </c>
      <c r="T143" s="139">
        <f>S143*H143</f>
        <v>0</v>
      </c>
      <c r="AR143" s="140" t="s">
        <v>139</v>
      </c>
      <c r="AT143" s="140" t="s">
        <v>135</v>
      </c>
      <c r="AU143" s="140" t="s">
        <v>84</v>
      </c>
      <c r="AY143" s="16" t="s">
        <v>133</v>
      </c>
      <c r="BE143" s="141">
        <f>IF(N143="základní",J143,0)</f>
        <v>0</v>
      </c>
      <c r="BF143" s="141">
        <f>IF(N143="snížená",J143,0)</f>
        <v>0</v>
      </c>
      <c r="BG143" s="141">
        <f>IF(N143="zákl. přenesená",J143,0)</f>
        <v>0</v>
      </c>
      <c r="BH143" s="141">
        <f>IF(N143="sníž. přenesená",J143,0)</f>
        <v>0</v>
      </c>
      <c r="BI143" s="141">
        <f>IF(N143="nulová",J143,0)</f>
        <v>0</v>
      </c>
      <c r="BJ143" s="16" t="s">
        <v>82</v>
      </c>
      <c r="BK143" s="141">
        <f>ROUND(I143*H143,2)</f>
        <v>0</v>
      </c>
      <c r="BL143" s="16" t="s">
        <v>139</v>
      </c>
      <c r="BM143" s="140" t="s">
        <v>928</v>
      </c>
    </row>
    <row r="144" spans="2:65" s="12" customFormat="1">
      <c r="B144" s="142"/>
      <c r="D144" s="143" t="s">
        <v>141</v>
      </c>
      <c r="E144" s="144" t="s">
        <v>1</v>
      </c>
      <c r="F144" s="145" t="s">
        <v>922</v>
      </c>
      <c r="H144" s="146">
        <v>8.3930000000000007</v>
      </c>
      <c r="L144" s="142"/>
      <c r="M144" s="147"/>
      <c r="T144" s="148"/>
      <c r="AT144" s="144" t="s">
        <v>141</v>
      </c>
      <c r="AU144" s="144" t="s">
        <v>84</v>
      </c>
      <c r="AV144" s="12" t="s">
        <v>84</v>
      </c>
      <c r="AW144" s="12" t="s">
        <v>30</v>
      </c>
      <c r="AX144" s="12" t="s">
        <v>74</v>
      </c>
      <c r="AY144" s="144" t="s">
        <v>133</v>
      </c>
    </row>
    <row r="145" spans="2:65" s="13" customFormat="1">
      <c r="B145" s="149"/>
      <c r="D145" s="143" t="s">
        <v>141</v>
      </c>
      <c r="E145" s="150" t="s">
        <v>1</v>
      </c>
      <c r="F145" s="151" t="s">
        <v>149</v>
      </c>
      <c r="H145" s="152">
        <v>8.3930000000000007</v>
      </c>
      <c r="L145" s="149"/>
      <c r="M145" s="153"/>
      <c r="T145" s="154"/>
      <c r="AT145" s="150" t="s">
        <v>141</v>
      </c>
      <c r="AU145" s="150" t="s">
        <v>84</v>
      </c>
      <c r="AV145" s="13" t="s">
        <v>139</v>
      </c>
      <c r="AW145" s="13" t="s">
        <v>30</v>
      </c>
      <c r="AX145" s="13" t="s">
        <v>82</v>
      </c>
      <c r="AY145" s="150" t="s">
        <v>133</v>
      </c>
    </row>
    <row r="146" spans="2:65" s="11" customFormat="1" ht="22.75" customHeight="1">
      <c r="B146" s="117"/>
      <c r="D146" s="118" t="s">
        <v>73</v>
      </c>
      <c r="E146" s="126" t="s">
        <v>84</v>
      </c>
      <c r="F146" s="126" t="s">
        <v>401</v>
      </c>
      <c r="J146" s="127">
        <f>BK146</f>
        <v>0</v>
      </c>
      <c r="L146" s="117"/>
      <c r="M146" s="121"/>
      <c r="P146" s="122">
        <f>SUM(P147:P151)</f>
        <v>4.3899280000000003</v>
      </c>
      <c r="R146" s="122">
        <f>SUM(R147:R151)</f>
        <v>17.296767339999999</v>
      </c>
      <c r="T146" s="123">
        <f>SUM(T147:T151)</f>
        <v>0</v>
      </c>
      <c r="AR146" s="118" t="s">
        <v>82</v>
      </c>
      <c r="AT146" s="124" t="s">
        <v>73</v>
      </c>
      <c r="AU146" s="124" t="s">
        <v>82</v>
      </c>
      <c r="AY146" s="118" t="s">
        <v>133</v>
      </c>
      <c r="BK146" s="125">
        <f>SUM(BK147:BK151)</f>
        <v>0</v>
      </c>
    </row>
    <row r="147" spans="2:65" s="1" customFormat="1" ht="16.5" customHeight="1">
      <c r="B147" s="128"/>
      <c r="C147" s="129" t="s">
        <v>163</v>
      </c>
      <c r="D147" s="129" t="s">
        <v>135</v>
      </c>
      <c r="E147" s="130" t="s">
        <v>929</v>
      </c>
      <c r="F147" s="131" t="s">
        <v>930</v>
      </c>
      <c r="G147" s="132" t="s">
        <v>196</v>
      </c>
      <c r="H147" s="133">
        <v>7.5170000000000003</v>
      </c>
      <c r="I147" s="134"/>
      <c r="J147" s="134">
        <f>ROUND(I147*H147,2)</f>
        <v>0</v>
      </c>
      <c r="K147" s="135"/>
      <c r="L147" s="28"/>
      <c r="M147" s="136" t="s">
        <v>1</v>
      </c>
      <c r="N147" s="137" t="s">
        <v>39</v>
      </c>
      <c r="O147" s="138">
        <v>0.58399999999999996</v>
      </c>
      <c r="P147" s="138">
        <f>O147*H147</f>
        <v>4.3899280000000003</v>
      </c>
      <c r="Q147" s="138">
        <v>2.3010199999999998</v>
      </c>
      <c r="R147" s="138">
        <f>Q147*H147</f>
        <v>17.296767339999999</v>
      </c>
      <c r="S147" s="138">
        <v>0</v>
      </c>
      <c r="T147" s="139">
        <f>S147*H147</f>
        <v>0</v>
      </c>
      <c r="AR147" s="140" t="s">
        <v>139</v>
      </c>
      <c r="AT147" s="140" t="s">
        <v>135</v>
      </c>
      <c r="AU147" s="140" t="s">
        <v>84</v>
      </c>
      <c r="AY147" s="16" t="s">
        <v>133</v>
      </c>
      <c r="BE147" s="141">
        <f>IF(N147="základní",J147,0)</f>
        <v>0</v>
      </c>
      <c r="BF147" s="141">
        <f>IF(N147="snížená",J147,0)</f>
        <v>0</v>
      </c>
      <c r="BG147" s="141">
        <f>IF(N147="zákl. přenesená",J147,0)</f>
        <v>0</v>
      </c>
      <c r="BH147" s="141">
        <f>IF(N147="sníž. přenesená",J147,0)</f>
        <v>0</v>
      </c>
      <c r="BI147" s="141">
        <f>IF(N147="nulová",J147,0)</f>
        <v>0</v>
      </c>
      <c r="BJ147" s="16" t="s">
        <v>82</v>
      </c>
      <c r="BK147" s="141">
        <f>ROUND(I147*H147,2)</f>
        <v>0</v>
      </c>
      <c r="BL147" s="16" t="s">
        <v>139</v>
      </c>
      <c r="BM147" s="140" t="s">
        <v>931</v>
      </c>
    </row>
    <row r="148" spans="2:65" s="14" customFormat="1">
      <c r="B148" s="159"/>
      <c r="D148" s="143" t="s">
        <v>141</v>
      </c>
      <c r="E148" s="160" t="s">
        <v>1</v>
      </c>
      <c r="F148" s="161" t="s">
        <v>917</v>
      </c>
      <c r="H148" s="160" t="s">
        <v>1</v>
      </c>
      <c r="L148" s="159"/>
      <c r="M148" s="162"/>
      <c r="T148" s="163"/>
      <c r="AT148" s="160" t="s">
        <v>141</v>
      </c>
      <c r="AU148" s="160" t="s">
        <v>84</v>
      </c>
      <c r="AV148" s="14" t="s">
        <v>82</v>
      </c>
      <c r="AW148" s="14" t="s">
        <v>30</v>
      </c>
      <c r="AX148" s="14" t="s">
        <v>74</v>
      </c>
      <c r="AY148" s="160" t="s">
        <v>133</v>
      </c>
    </row>
    <row r="149" spans="2:65" s="12" customFormat="1">
      <c r="B149" s="142"/>
      <c r="D149" s="143" t="s">
        <v>141</v>
      </c>
      <c r="E149" s="144" t="s">
        <v>1</v>
      </c>
      <c r="F149" s="145" t="s">
        <v>932</v>
      </c>
      <c r="H149" s="146">
        <v>2.5430000000000001</v>
      </c>
      <c r="L149" s="142"/>
      <c r="M149" s="147"/>
      <c r="T149" s="148"/>
      <c r="AT149" s="144" t="s">
        <v>141</v>
      </c>
      <c r="AU149" s="144" t="s">
        <v>84</v>
      </c>
      <c r="AV149" s="12" t="s">
        <v>84</v>
      </c>
      <c r="AW149" s="12" t="s">
        <v>30</v>
      </c>
      <c r="AX149" s="12" t="s">
        <v>74</v>
      </c>
      <c r="AY149" s="144" t="s">
        <v>133</v>
      </c>
    </row>
    <row r="150" spans="2:65" s="12" customFormat="1">
      <c r="B150" s="142"/>
      <c r="D150" s="143" t="s">
        <v>141</v>
      </c>
      <c r="E150" s="144" t="s">
        <v>1</v>
      </c>
      <c r="F150" s="145" t="s">
        <v>933</v>
      </c>
      <c r="H150" s="146">
        <v>4.9740000000000002</v>
      </c>
      <c r="L150" s="142"/>
      <c r="M150" s="147"/>
      <c r="T150" s="148"/>
      <c r="AT150" s="144" t="s">
        <v>141</v>
      </c>
      <c r="AU150" s="144" t="s">
        <v>84</v>
      </c>
      <c r="AV150" s="12" t="s">
        <v>84</v>
      </c>
      <c r="AW150" s="12" t="s">
        <v>30</v>
      </c>
      <c r="AX150" s="12" t="s">
        <v>74</v>
      </c>
      <c r="AY150" s="144" t="s">
        <v>133</v>
      </c>
    </row>
    <row r="151" spans="2:65" s="13" customFormat="1">
      <c r="B151" s="149"/>
      <c r="D151" s="143" t="s">
        <v>141</v>
      </c>
      <c r="E151" s="150" t="s">
        <v>1</v>
      </c>
      <c r="F151" s="151" t="s">
        <v>149</v>
      </c>
      <c r="H151" s="152">
        <v>7.5170000000000003</v>
      </c>
      <c r="L151" s="149"/>
      <c r="M151" s="153"/>
      <c r="T151" s="154"/>
      <c r="AT151" s="150" t="s">
        <v>141</v>
      </c>
      <c r="AU151" s="150" t="s">
        <v>84</v>
      </c>
      <c r="AV151" s="13" t="s">
        <v>139</v>
      </c>
      <c r="AW151" s="13" t="s">
        <v>30</v>
      </c>
      <c r="AX151" s="13" t="s">
        <v>82</v>
      </c>
      <c r="AY151" s="150" t="s">
        <v>133</v>
      </c>
    </row>
    <row r="152" spans="2:65" s="11" customFormat="1" ht="22.75" customHeight="1">
      <c r="B152" s="117"/>
      <c r="D152" s="118" t="s">
        <v>73</v>
      </c>
      <c r="E152" s="126" t="s">
        <v>150</v>
      </c>
      <c r="F152" s="126" t="s">
        <v>862</v>
      </c>
      <c r="J152" s="127">
        <f>BK152</f>
        <v>0</v>
      </c>
      <c r="L152" s="117"/>
      <c r="M152" s="121"/>
      <c r="P152" s="122">
        <f>SUM(P153:P162)</f>
        <v>163.48492000000002</v>
      </c>
      <c r="R152" s="122">
        <f>SUM(R153:R162)</f>
        <v>6.0800292000000011</v>
      </c>
      <c r="T152" s="123">
        <f>SUM(T153:T162)</f>
        <v>0</v>
      </c>
      <c r="AR152" s="118" t="s">
        <v>82</v>
      </c>
      <c r="AT152" s="124" t="s">
        <v>73</v>
      </c>
      <c r="AU152" s="124" t="s">
        <v>82</v>
      </c>
      <c r="AY152" s="118" t="s">
        <v>133</v>
      </c>
      <c r="BK152" s="125">
        <f>SUM(BK153:BK162)</f>
        <v>0</v>
      </c>
    </row>
    <row r="153" spans="2:65" s="1" customFormat="1" ht="16.5" customHeight="1">
      <c r="B153" s="128"/>
      <c r="C153" s="129" t="s">
        <v>168</v>
      </c>
      <c r="D153" s="129" t="s">
        <v>135</v>
      </c>
      <c r="E153" s="130" t="s">
        <v>934</v>
      </c>
      <c r="F153" s="131" t="s">
        <v>935</v>
      </c>
      <c r="G153" s="132" t="s">
        <v>253</v>
      </c>
      <c r="H153" s="133">
        <v>67</v>
      </c>
      <c r="I153" s="134"/>
      <c r="J153" s="134">
        <f>ROUND(I153*H153,2)</f>
        <v>0</v>
      </c>
      <c r="K153" s="135"/>
      <c r="L153" s="28"/>
      <c r="M153" s="136" t="s">
        <v>1</v>
      </c>
      <c r="N153" s="137" t="s">
        <v>39</v>
      </c>
      <c r="O153" s="138">
        <v>0</v>
      </c>
      <c r="P153" s="138">
        <f>O153*H153</f>
        <v>0</v>
      </c>
      <c r="Q153" s="138">
        <v>0</v>
      </c>
      <c r="R153" s="138">
        <f>Q153*H153</f>
        <v>0</v>
      </c>
      <c r="S153" s="138">
        <v>0</v>
      </c>
      <c r="T153" s="139">
        <f>S153*H153</f>
        <v>0</v>
      </c>
      <c r="AR153" s="140" t="s">
        <v>139</v>
      </c>
      <c r="AT153" s="140" t="s">
        <v>135</v>
      </c>
      <c r="AU153" s="140" t="s">
        <v>84</v>
      </c>
      <c r="AY153" s="16" t="s">
        <v>133</v>
      </c>
      <c r="BE153" s="141">
        <f>IF(N153="základní",J153,0)</f>
        <v>0</v>
      </c>
      <c r="BF153" s="141">
        <f>IF(N153="snížená",J153,0)</f>
        <v>0</v>
      </c>
      <c r="BG153" s="141">
        <f>IF(N153="zákl. přenesená",J153,0)</f>
        <v>0</v>
      </c>
      <c r="BH153" s="141">
        <f>IF(N153="sníž. přenesená",J153,0)</f>
        <v>0</v>
      </c>
      <c r="BI153" s="141">
        <f>IF(N153="nulová",J153,0)</f>
        <v>0</v>
      </c>
      <c r="BJ153" s="16" t="s">
        <v>82</v>
      </c>
      <c r="BK153" s="141">
        <f>ROUND(I153*H153,2)</f>
        <v>0</v>
      </c>
      <c r="BL153" s="16" t="s">
        <v>139</v>
      </c>
      <c r="BM153" s="140" t="s">
        <v>936</v>
      </c>
    </row>
    <row r="154" spans="2:65" s="12" customFormat="1">
      <c r="B154" s="142"/>
      <c r="D154" s="143" t="s">
        <v>141</v>
      </c>
      <c r="E154" s="144" t="s">
        <v>1</v>
      </c>
      <c r="F154" s="145" t="s">
        <v>937</v>
      </c>
      <c r="H154" s="146">
        <v>67</v>
      </c>
      <c r="L154" s="142"/>
      <c r="M154" s="147"/>
      <c r="T154" s="148"/>
      <c r="AT154" s="144" t="s">
        <v>141</v>
      </c>
      <c r="AU154" s="144" t="s">
        <v>84</v>
      </c>
      <c r="AV154" s="12" t="s">
        <v>84</v>
      </c>
      <c r="AW154" s="12" t="s">
        <v>30</v>
      </c>
      <c r="AX154" s="12" t="s">
        <v>82</v>
      </c>
      <c r="AY154" s="144" t="s">
        <v>133</v>
      </c>
    </row>
    <row r="155" spans="2:65" s="1" customFormat="1" ht="24.15" customHeight="1">
      <c r="B155" s="128"/>
      <c r="C155" s="129" t="s">
        <v>173</v>
      </c>
      <c r="D155" s="129" t="s">
        <v>135</v>
      </c>
      <c r="E155" s="130" t="s">
        <v>938</v>
      </c>
      <c r="F155" s="131" t="s">
        <v>939</v>
      </c>
      <c r="G155" s="132" t="s">
        <v>229</v>
      </c>
      <c r="H155" s="133">
        <v>66.47</v>
      </c>
      <c r="I155" s="134"/>
      <c r="J155" s="134">
        <f>ROUND(I155*H155,2)</f>
        <v>0</v>
      </c>
      <c r="K155" s="135"/>
      <c r="L155" s="28"/>
      <c r="M155" s="136" t="s">
        <v>1</v>
      </c>
      <c r="N155" s="137" t="s">
        <v>39</v>
      </c>
      <c r="O155" s="138">
        <v>0.52800000000000002</v>
      </c>
      <c r="P155" s="138">
        <f>O155*H155</f>
        <v>35.096159999999998</v>
      </c>
      <c r="Q155" s="138">
        <v>1.1999999999999999E-3</v>
      </c>
      <c r="R155" s="138">
        <f>Q155*H155</f>
        <v>7.9763999999999988E-2</v>
      </c>
      <c r="S155" s="138">
        <v>0</v>
      </c>
      <c r="T155" s="139">
        <f>S155*H155</f>
        <v>0</v>
      </c>
      <c r="AR155" s="140" t="s">
        <v>139</v>
      </c>
      <c r="AT155" s="140" t="s">
        <v>135</v>
      </c>
      <c r="AU155" s="140" t="s">
        <v>84</v>
      </c>
      <c r="AY155" s="16" t="s">
        <v>133</v>
      </c>
      <c r="BE155" s="141">
        <f>IF(N155="základní",J155,0)</f>
        <v>0</v>
      </c>
      <c r="BF155" s="141">
        <f>IF(N155="snížená",J155,0)</f>
        <v>0</v>
      </c>
      <c r="BG155" s="141">
        <f>IF(N155="zákl. přenesená",J155,0)</f>
        <v>0</v>
      </c>
      <c r="BH155" s="141">
        <f>IF(N155="sníž. přenesená",J155,0)</f>
        <v>0</v>
      </c>
      <c r="BI155" s="141">
        <f>IF(N155="nulová",J155,0)</f>
        <v>0</v>
      </c>
      <c r="BJ155" s="16" t="s">
        <v>82</v>
      </c>
      <c r="BK155" s="141">
        <f>ROUND(I155*H155,2)</f>
        <v>0</v>
      </c>
      <c r="BL155" s="16" t="s">
        <v>139</v>
      </c>
      <c r="BM155" s="140" t="s">
        <v>940</v>
      </c>
    </row>
    <row r="156" spans="2:65" s="12" customFormat="1">
      <c r="B156" s="142"/>
      <c r="D156" s="143" t="s">
        <v>141</v>
      </c>
      <c r="E156" s="144" t="s">
        <v>1</v>
      </c>
      <c r="F156" s="145" t="s">
        <v>941</v>
      </c>
      <c r="H156" s="146">
        <v>66.47</v>
      </c>
      <c r="L156" s="142"/>
      <c r="M156" s="147"/>
      <c r="T156" s="148"/>
      <c r="AT156" s="144" t="s">
        <v>141</v>
      </c>
      <c r="AU156" s="144" t="s">
        <v>84</v>
      </c>
      <c r="AV156" s="12" t="s">
        <v>84</v>
      </c>
      <c r="AW156" s="12" t="s">
        <v>30</v>
      </c>
      <c r="AX156" s="12" t="s">
        <v>82</v>
      </c>
      <c r="AY156" s="144" t="s">
        <v>133</v>
      </c>
    </row>
    <row r="157" spans="2:65" s="1" customFormat="1" ht="16.5" customHeight="1">
      <c r="B157" s="128"/>
      <c r="C157" s="164" t="s">
        <v>178</v>
      </c>
      <c r="D157" s="164" t="s">
        <v>385</v>
      </c>
      <c r="E157" s="165" t="s">
        <v>942</v>
      </c>
      <c r="F157" s="166" t="s">
        <v>943</v>
      </c>
      <c r="G157" s="167" t="s">
        <v>229</v>
      </c>
      <c r="H157" s="168">
        <v>67.799000000000007</v>
      </c>
      <c r="I157" s="169"/>
      <c r="J157" s="169">
        <f>ROUND(I157*H157,2)</f>
        <v>0</v>
      </c>
      <c r="K157" s="170"/>
      <c r="L157" s="171"/>
      <c r="M157" s="172" t="s">
        <v>1</v>
      </c>
      <c r="N157" s="173" t="s">
        <v>39</v>
      </c>
      <c r="O157" s="138">
        <v>0</v>
      </c>
      <c r="P157" s="138">
        <f>O157*H157</f>
        <v>0</v>
      </c>
      <c r="Q157" s="138">
        <v>7.0000000000000007E-2</v>
      </c>
      <c r="R157" s="138">
        <f>Q157*H157</f>
        <v>4.7459300000000013</v>
      </c>
      <c r="S157" s="138">
        <v>0</v>
      </c>
      <c r="T157" s="139">
        <f>S157*H157</f>
        <v>0</v>
      </c>
      <c r="AR157" s="140" t="s">
        <v>173</v>
      </c>
      <c r="AT157" s="140" t="s">
        <v>385</v>
      </c>
      <c r="AU157" s="140" t="s">
        <v>84</v>
      </c>
      <c r="AY157" s="16" t="s">
        <v>133</v>
      </c>
      <c r="BE157" s="141">
        <f>IF(N157="základní",J157,0)</f>
        <v>0</v>
      </c>
      <c r="BF157" s="141">
        <f>IF(N157="snížená",J157,0)</f>
        <v>0</v>
      </c>
      <c r="BG157" s="141">
        <f>IF(N157="zákl. přenesená",J157,0)</f>
        <v>0</v>
      </c>
      <c r="BH157" s="141">
        <f>IF(N157="sníž. přenesená",J157,0)</f>
        <v>0</v>
      </c>
      <c r="BI157" s="141">
        <f>IF(N157="nulová",J157,0)</f>
        <v>0</v>
      </c>
      <c r="BJ157" s="16" t="s">
        <v>82</v>
      </c>
      <c r="BK157" s="141">
        <f>ROUND(I157*H157,2)</f>
        <v>0</v>
      </c>
      <c r="BL157" s="16" t="s">
        <v>139</v>
      </c>
      <c r="BM157" s="140" t="s">
        <v>944</v>
      </c>
    </row>
    <row r="158" spans="2:65" s="12" customFormat="1">
      <c r="B158" s="142"/>
      <c r="D158" s="143" t="s">
        <v>141</v>
      </c>
      <c r="F158" s="145" t="s">
        <v>945</v>
      </c>
      <c r="H158" s="146">
        <v>67.799000000000007</v>
      </c>
      <c r="L158" s="142"/>
      <c r="M158" s="147"/>
      <c r="T158" s="148"/>
      <c r="AT158" s="144" t="s">
        <v>141</v>
      </c>
      <c r="AU158" s="144" t="s">
        <v>84</v>
      </c>
      <c r="AV158" s="12" t="s">
        <v>84</v>
      </c>
      <c r="AW158" s="12" t="s">
        <v>3</v>
      </c>
      <c r="AX158" s="12" t="s">
        <v>82</v>
      </c>
      <c r="AY158" s="144" t="s">
        <v>133</v>
      </c>
    </row>
    <row r="159" spans="2:65" s="1" customFormat="1" ht="24.15" customHeight="1">
      <c r="B159" s="128"/>
      <c r="C159" s="129" t="s">
        <v>184</v>
      </c>
      <c r="D159" s="129" t="s">
        <v>135</v>
      </c>
      <c r="E159" s="130" t="s">
        <v>946</v>
      </c>
      <c r="F159" s="131" t="s">
        <v>947</v>
      </c>
      <c r="G159" s="132" t="s">
        <v>181</v>
      </c>
      <c r="H159" s="133">
        <v>164.18</v>
      </c>
      <c r="I159" s="134"/>
      <c r="J159" s="134">
        <f>ROUND(I159*H159,2)</f>
        <v>0</v>
      </c>
      <c r="K159" s="135"/>
      <c r="L159" s="28"/>
      <c r="M159" s="136" t="s">
        <v>1</v>
      </c>
      <c r="N159" s="137" t="s">
        <v>39</v>
      </c>
      <c r="O159" s="138">
        <v>0.78200000000000003</v>
      </c>
      <c r="P159" s="138">
        <f>O159*H159</f>
        <v>128.38876000000002</v>
      </c>
      <c r="Q159" s="138">
        <v>0</v>
      </c>
      <c r="R159" s="138">
        <f>Q159*H159</f>
        <v>0</v>
      </c>
      <c r="S159" s="138">
        <v>0</v>
      </c>
      <c r="T159" s="139">
        <f>S159*H159</f>
        <v>0</v>
      </c>
      <c r="AR159" s="140" t="s">
        <v>139</v>
      </c>
      <c r="AT159" s="140" t="s">
        <v>135</v>
      </c>
      <c r="AU159" s="140" t="s">
        <v>84</v>
      </c>
      <c r="AY159" s="16" t="s">
        <v>133</v>
      </c>
      <c r="BE159" s="141">
        <f>IF(N159="základní",J159,0)</f>
        <v>0</v>
      </c>
      <c r="BF159" s="141">
        <f>IF(N159="snížená",J159,0)</f>
        <v>0</v>
      </c>
      <c r="BG159" s="141">
        <f>IF(N159="zákl. přenesená",J159,0)</f>
        <v>0</v>
      </c>
      <c r="BH159" s="141">
        <f>IF(N159="sníž. přenesená",J159,0)</f>
        <v>0</v>
      </c>
      <c r="BI159" s="141">
        <f>IF(N159="nulová",J159,0)</f>
        <v>0</v>
      </c>
      <c r="BJ159" s="16" t="s">
        <v>82</v>
      </c>
      <c r="BK159" s="141">
        <f>ROUND(I159*H159,2)</f>
        <v>0</v>
      </c>
      <c r="BL159" s="16" t="s">
        <v>139</v>
      </c>
      <c r="BM159" s="140" t="s">
        <v>948</v>
      </c>
    </row>
    <row r="160" spans="2:65" s="12" customFormat="1">
      <c r="B160" s="142"/>
      <c r="D160" s="143" t="s">
        <v>141</v>
      </c>
      <c r="E160" s="144" t="s">
        <v>1</v>
      </c>
      <c r="F160" s="145" t="s">
        <v>949</v>
      </c>
      <c r="H160" s="146">
        <v>164.18</v>
      </c>
      <c r="L160" s="142"/>
      <c r="M160" s="147"/>
      <c r="T160" s="148"/>
      <c r="AT160" s="144" t="s">
        <v>141</v>
      </c>
      <c r="AU160" s="144" t="s">
        <v>84</v>
      </c>
      <c r="AV160" s="12" t="s">
        <v>84</v>
      </c>
      <c r="AW160" s="12" t="s">
        <v>30</v>
      </c>
      <c r="AX160" s="12" t="s">
        <v>82</v>
      </c>
      <c r="AY160" s="144" t="s">
        <v>133</v>
      </c>
    </row>
    <row r="161" spans="2:65" s="1" customFormat="1" ht="37.75" customHeight="1">
      <c r="B161" s="128"/>
      <c r="C161" s="164" t="s">
        <v>189</v>
      </c>
      <c r="D161" s="164" t="s">
        <v>385</v>
      </c>
      <c r="E161" s="165" t="s">
        <v>950</v>
      </c>
      <c r="F161" s="166" t="s">
        <v>951</v>
      </c>
      <c r="G161" s="167" t="s">
        <v>229</v>
      </c>
      <c r="H161" s="168">
        <v>65.671999999999997</v>
      </c>
      <c r="I161" s="169"/>
      <c r="J161" s="169">
        <f>ROUND(I161*H161,2)</f>
        <v>0</v>
      </c>
      <c r="K161" s="170"/>
      <c r="L161" s="171"/>
      <c r="M161" s="172" t="s">
        <v>1</v>
      </c>
      <c r="N161" s="173" t="s">
        <v>39</v>
      </c>
      <c r="O161" s="138">
        <v>0</v>
      </c>
      <c r="P161" s="138">
        <f>O161*H161</f>
        <v>0</v>
      </c>
      <c r="Q161" s="138">
        <v>1.9099999999999999E-2</v>
      </c>
      <c r="R161" s="138">
        <f>Q161*H161</f>
        <v>1.2543351999999999</v>
      </c>
      <c r="S161" s="138">
        <v>0</v>
      </c>
      <c r="T161" s="139">
        <f>S161*H161</f>
        <v>0</v>
      </c>
      <c r="AR161" s="140" t="s">
        <v>173</v>
      </c>
      <c r="AT161" s="140" t="s">
        <v>385</v>
      </c>
      <c r="AU161" s="140" t="s">
        <v>84</v>
      </c>
      <c r="AY161" s="16" t="s">
        <v>133</v>
      </c>
      <c r="BE161" s="141">
        <f>IF(N161="základní",J161,0)</f>
        <v>0</v>
      </c>
      <c r="BF161" s="141">
        <f>IF(N161="snížená",J161,0)</f>
        <v>0</v>
      </c>
      <c r="BG161" s="141">
        <f>IF(N161="zákl. přenesená",J161,0)</f>
        <v>0</v>
      </c>
      <c r="BH161" s="141">
        <f>IF(N161="sníž. přenesená",J161,0)</f>
        <v>0</v>
      </c>
      <c r="BI161" s="141">
        <f>IF(N161="nulová",J161,0)</f>
        <v>0</v>
      </c>
      <c r="BJ161" s="16" t="s">
        <v>82</v>
      </c>
      <c r="BK161" s="141">
        <f>ROUND(I161*H161,2)</f>
        <v>0</v>
      </c>
      <c r="BL161" s="16" t="s">
        <v>139</v>
      </c>
      <c r="BM161" s="140" t="s">
        <v>952</v>
      </c>
    </row>
    <row r="162" spans="2:65" s="12" customFormat="1">
      <c r="B162" s="142"/>
      <c r="D162" s="143" t="s">
        <v>141</v>
      </c>
      <c r="F162" s="145" t="s">
        <v>953</v>
      </c>
      <c r="H162" s="146">
        <v>65.671999999999997</v>
      </c>
      <c r="L162" s="142"/>
      <c r="M162" s="147"/>
      <c r="T162" s="148"/>
      <c r="AT162" s="144" t="s">
        <v>141</v>
      </c>
      <c r="AU162" s="144" t="s">
        <v>84</v>
      </c>
      <c r="AV162" s="12" t="s">
        <v>84</v>
      </c>
      <c r="AW162" s="12" t="s">
        <v>3</v>
      </c>
      <c r="AX162" s="12" t="s">
        <v>82</v>
      </c>
      <c r="AY162" s="144" t="s">
        <v>133</v>
      </c>
    </row>
    <row r="163" spans="2:65" s="11" customFormat="1" ht="22.75" customHeight="1">
      <c r="B163" s="117"/>
      <c r="D163" s="118" t="s">
        <v>73</v>
      </c>
      <c r="E163" s="126" t="s">
        <v>551</v>
      </c>
      <c r="F163" s="126" t="s">
        <v>552</v>
      </c>
      <c r="J163" s="127">
        <f>BK163</f>
        <v>0</v>
      </c>
      <c r="L163" s="117"/>
      <c r="M163" s="121"/>
      <c r="P163" s="122">
        <f>P164</f>
        <v>26.696533999999996</v>
      </c>
      <c r="R163" s="122">
        <f>R164</f>
        <v>0</v>
      </c>
      <c r="T163" s="123">
        <f>T164</f>
        <v>0</v>
      </c>
      <c r="AR163" s="118" t="s">
        <v>82</v>
      </c>
      <c r="AT163" s="124" t="s">
        <v>73</v>
      </c>
      <c r="AU163" s="124" t="s">
        <v>82</v>
      </c>
      <c r="AY163" s="118" t="s">
        <v>133</v>
      </c>
      <c r="BK163" s="125">
        <f>BK164</f>
        <v>0</v>
      </c>
    </row>
    <row r="164" spans="2:65" s="1" customFormat="1" ht="24.15" customHeight="1">
      <c r="B164" s="128"/>
      <c r="C164" s="129" t="s">
        <v>8</v>
      </c>
      <c r="D164" s="129" t="s">
        <v>135</v>
      </c>
      <c r="E164" s="130" t="s">
        <v>954</v>
      </c>
      <c r="F164" s="131" t="s">
        <v>955</v>
      </c>
      <c r="G164" s="132" t="s">
        <v>212</v>
      </c>
      <c r="H164" s="133">
        <v>23.376999999999999</v>
      </c>
      <c r="I164" s="134"/>
      <c r="J164" s="134">
        <f>ROUND(I164*H164,2)</f>
        <v>0</v>
      </c>
      <c r="K164" s="135"/>
      <c r="L164" s="28"/>
      <c r="M164" s="136" t="s">
        <v>1</v>
      </c>
      <c r="N164" s="137" t="s">
        <v>39</v>
      </c>
      <c r="O164" s="138">
        <v>1.1419999999999999</v>
      </c>
      <c r="P164" s="138">
        <f>O164*H164</f>
        <v>26.696533999999996</v>
      </c>
      <c r="Q164" s="138">
        <v>0</v>
      </c>
      <c r="R164" s="138">
        <f>Q164*H164</f>
        <v>0</v>
      </c>
      <c r="S164" s="138">
        <v>0</v>
      </c>
      <c r="T164" s="139">
        <f>S164*H164</f>
        <v>0</v>
      </c>
      <c r="AR164" s="140" t="s">
        <v>139</v>
      </c>
      <c r="AT164" s="140" t="s">
        <v>135</v>
      </c>
      <c r="AU164" s="140" t="s">
        <v>84</v>
      </c>
      <c r="AY164" s="16" t="s">
        <v>133</v>
      </c>
      <c r="BE164" s="141">
        <f>IF(N164="základní",J164,0)</f>
        <v>0</v>
      </c>
      <c r="BF164" s="141">
        <f>IF(N164="snížená",J164,0)</f>
        <v>0</v>
      </c>
      <c r="BG164" s="141">
        <f>IF(N164="zákl. přenesená",J164,0)</f>
        <v>0</v>
      </c>
      <c r="BH164" s="141">
        <f>IF(N164="sníž. přenesená",J164,0)</f>
        <v>0</v>
      </c>
      <c r="BI164" s="141">
        <f>IF(N164="nulová",J164,0)</f>
        <v>0</v>
      </c>
      <c r="BJ164" s="16" t="s">
        <v>82</v>
      </c>
      <c r="BK164" s="141">
        <f>ROUND(I164*H164,2)</f>
        <v>0</v>
      </c>
      <c r="BL164" s="16" t="s">
        <v>139</v>
      </c>
      <c r="BM164" s="140" t="s">
        <v>956</v>
      </c>
    </row>
    <row r="165" spans="2:65" s="11" customFormat="1" ht="25.9" customHeight="1">
      <c r="B165" s="117"/>
      <c r="D165" s="118" t="s">
        <v>73</v>
      </c>
      <c r="E165" s="119" t="s">
        <v>557</v>
      </c>
      <c r="F165" s="119" t="s">
        <v>558</v>
      </c>
      <c r="J165" s="120">
        <f>BK165</f>
        <v>0</v>
      </c>
      <c r="L165" s="117"/>
      <c r="M165" s="121"/>
      <c r="P165" s="122">
        <f>P166</f>
        <v>0</v>
      </c>
      <c r="R165" s="122">
        <f>R166</f>
        <v>0</v>
      </c>
      <c r="T165" s="123">
        <f>T166</f>
        <v>0</v>
      </c>
      <c r="AR165" s="118" t="s">
        <v>84</v>
      </c>
      <c r="AT165" s="124" t="s">
        <v>73</v>
      </c>
      <c r="AU165" s="124" t="s">
        <v>74</v>
      </c>
      <c r="AY165" s="118" t="s">
        <v>133</v>
      </c>
      <c r="BK165" s="125">
        <f>BK166</f>
        <v>0</v>
      </c>
    </row>
    <row r="166" spans="2:65" s="11" customFormat="1" ht="22.75" customHeight="1">
      <c r="B166" s="117"/>
      <c r="D166" s="118" t="s">
        <v>73</v>
      </c>
      <c r="E166" s="126" t="s">
        <v>756</v>
      </c>
      <c r="F166" s="126" t="s">
        <v>757</v>
      </c>
      <c r="J166" s="127">
        <f>BK166</f>
        <v>0</v>
      </c>
      <c r="L166" s="117"/>
      <c r="M166" s="121"/>
      <c r="P166" s="122">
        <f>SUM(P167:P169)</f>
        <v>0</v>
      </c>
      <c r="R166" s="122">
        <f>SUM(R167:R169)</f>
        <v>0</v>
      </c>
      <c r="T166" s="123">
        <f>SUM(T167:T169)</f>
        <v>0</v>
      </c>
      <c r="AR166" s="118" t="s">
        <v>84</v>
      </c>
      <c r="AT166" s="124" t="s">
        <v>73</v>
      </c>
      <c r="AU166" s="124" t="s">
        <v>82</v>
      </c>
      <c r="AY166" s="118" t="s">
        <v>133</v>
      </c>
      <c r="BK166" s="125">
        <f>SUM(BK167:BK169)</f>
        <v>0</v>
      </c>
    </row>
    <row r="167" spans="2:65" s="1" customFormat="1" ht="24.15" customHeight="1">
      <c r="B167" s="128"/>
      <c r="C167" s="129" t="s">
        <v>199</v>
      </c>
      <c r="D167" s="129" t="s">
        <v>135</v>
      </c>
      <c r="E167" s="130" t="s">
        <v>957</v>
      </c>
      <c r="F167" s="131" t="s">
        <v>958</v>
      </c>
      <c r="G167" s="132" t="s">
        <v>253</v>
      </c>
      <c r="H167" s="133">
        <v>45</v>
      </c>
      <c r="I167" s="134"/>
      <c r="J167" s="134">
        <f>ROUND(I167*H167,2)</f>
        <v>0</v>
      </c>
      <c r="K167" s="135"/>
      <c r="L167" s="28"/>
      <c r="M167" s="136" t="s">
        <v>1</v>
      </c>
      <c r="N167" s="137" t="s">
        <v>39</v>
      </c>
      <c r="O167" s="138">
        <v>0</v>
      </c>
      <c r="P167" s="138">
        <f>O167*H167</f>
        <v>0</v>
      </c>
      <c r="Q167" s="138">
        <v>0</v>
      </c>
      <c r="R167" s="138">
        <f>Q167*H167</f>
        <v>0</v>
      </c>
      <c r="S167" s="138">
        <v>0</v>
      </c>
      <c r="T167" s="139">
        <f>S167*H167</f>
        <v>0</v>
      </c>
      <c r="AR167" s="140" t="s">
        <v>215</v>
      </c>
      <c r="AT167" s="140" t="s">
        <v>135</v>
      </c>
      <c r="AU167" s="140" t="s">
        <v>84</v>
      </c>
      <c r="AY167" s="16" t="s">
        <v>133</v>
      </c>
      <c r="BE167" s="141">
        <f>IF(N167="základní",J167,0)</f>
        <v>0</v>
      </c>
      <c r="BF167" s="141">
        <f>IF(N167="snížená",J167,0)</f>
        <v>0</v>
      </c>
      <c r="BG167" s="141">
        <f>IF(N167="zákl. přenesená",J167,0)</f>
        <v>0</v>
      </c>
      <c r="BH167" s="141">
        <f>IF(N167="sníž. přenesená",J167,0)</f>
        <v>0</v>
      </c>
      <c r="BI167" s="141">
        <f>IF(N167="nulová",J167,0)</f>
        <v>0</v>
      </c>
      <c r="BJ167" s="16" t="s">
        <v>82</v>
      </c>
      <c r="BK167" s="141">
        <f>ROUND(I167*H167,2)</f>
        <v>0</v>
      </c>
      <c r="BL167" s="16" t="s">
        <v>215</v>
      </c>
      <c r="BM167" s="140" t="s">
        <v>959</v>
      </c>
    </row>
    <row r="168" spans="2:65" s="1" customFormat="1" ht="24.15" customHeight="1">
      <c r="B168" s="128"/>
      <c r="C168" s="129" t="s">
        <v>204</v>
      </c>
      <c r="D168" s="129" t="s">
        <v>135</v>
      </c>
      <c r="E168" s="130" t="s">
        <v>960</v>
      </c>
      <c r="F168" s="131" t="s">
        <v>961</v>
      </c>
      <c r="G168" s="132" t="s">
        <v>253</v>
      </c>
      <c r="H168" s="133">
        <v>22</v>
      </c>
      <c r="I168" s="134"/>
      <c r="J168" s="134">
        <f>ROUND(I168*H168,2)</f>
        <v>0</v>
      </c>
      <c r="K168" s="135"/>
      <c r="L168" s="28"/>
      <c r="M168" s="136" t="s">
        <v>1</v>
      </c>
      <c r="N168" s="137" t="s">
        <v>39</v>
      </c>
      <c r="O168" s="138">
        <v>0</v>
      </c>
      <c r="P168" s="138">
        <f>O168*H168</f>
        <v>0</v>
      </c>
      <c r="Q168" s="138">
        <v>0</v>
      </c>
      <c r="R168" s="138">
        <f>Q168*H168</f>
        <v>0</v>
      </c>
      <c r="S168" s="138">
        <v>0</v>
      </c>
      <c r="T168" s="139">
        <f>S168*H168</f>
        <v>0</v>
      </c>
      <c r="AR168" s="140" t="s">
        <v>215</v>
      </c>
      <c r="AT168" s="140" t="s">
        <v>135</v>
      </c>
      <c r="AU168" s="140" t="s">
        <v>84</v>
      </c>
      <c r="AY168" s="16" t="s">
        <v>133</v>
      </c>
      <c r="BE168" s="141">
        <f>IF(N168="základní",J168,0)</f>
        <v>0</v>
      </c>
      <c r="BF168" s="141">
        <f>IF(N168="snížená",J168,0)</f>
        <v>0</v>
      </c>
      <c r="BG168" s="141">
        <f>IF(N168="zákl. přenesená",J168,0)</f>
        <v>0</v>
      </c>
      <c r="BH168" s="141">
        <f>IF(N168="sníž. přenesená",J168,0)</f>
        <v>0</v>
      </c>
      <c r="BI168" s="141">
        <f>IF(N168="nulová",J168,0)</f>
        <v>0</v>
      </c>
      <c r="BJ168" s="16" t="s">
        <v>82</v>
      </c>
      <c r="BK168" s="141">
        <f>ROUND(I168*H168,2)</f>
        <v>0</v>
      </c>
      <c r="BL168" s="16" t="s">
        <v>215</v>
      </c>
      <c r="BM168" s="140" t="s">
        <v>962</v>
      </c>
    </row>
    <row r="169" spans="2:65" s="1" customFormat="1" ht="24.15" customHeight="1">
      <c r="B169" s="128"/>
      <c r="C169" s="129" t="s">
        <v>209</v>
      </c>
      <c r="D169" s="129" t="s">
        <v>135</v>
      </c>
      <c r="E169" s="130" t="s">
        <v>802</v>
      </c>
      <c r="F169" s="131" t="s">
        <v>803</v>
      </c>
      <c r="G169" s="132" t="s">
        <v>326</v>
      </c>
      <c r="H169" s="133"/>
      <c r="I169" s="134"/>
      <c r="J169" s="134">
        <f>ROUND(I169*H169,2)</f>
        <v>0</v>
      </c>
      <c r="K169" s="135"/>
      <c r="L169" s="28"/>
      <c r="M169" s="136" t="s">
        <v>1</v>
      </c>
      <c r="N169" s="137" t="s">
        <v>39</v>
      </c>
      <c r="O169" s="138">
        <v>0</v>
      </c>
      <c r="P169" s="138">
        <f>O169*H169</f>
        <v>0</v>
      </c>
      <c r="Q169" s="138">
        <v>0</v>
      </c>
      <c r="R169" s="138">
        <f>Q169*H169</f>
        <v>0</v>
      </c>
      <c r="S169" s="138">
        <v>0</v>
      </c>
      <c r="T169" s="139">
        <f>S169*H169</f>
        <v>0</v>
      </c>
      <c r="AR169" s="140" t="s">
        <v>215</v>
      </c>
      <c r="AT169" s="140" t="s">
        <v>135</v>
      </c>
      <c r="AU169" s="140" t="s">
        <v>84</v>
      </c>
      <c r="AY169" s="16" t="s">
        <v>133</v>
      </c>
      <c r="BE169" s="141">
        <f>IF(N169="základní",J169,0)</f>
        <v>0</v>
      </c>
      <c r="BF169" s="141">
        <f>IF(N169="snížená",J169,0)</f>
        <v>0</v>
      </c>
      <c r="BG169" s="141">
        <f>IF(N169="zákl. přenesená",J169,0)</f>
        <v>0</v>
      </c>
      <c r="BH169" s="141">
        <f>IF(N169="sníž. přenesená",J169,0)</f>
        <v>0</v>
      </c>
      <c r="BI169" s="141">
        <f>IF(N169="nulová",J169,0)</f>
        <v>0</v>
      </c>
      <c r="BJ169" s="16" t="s">
        <v>82</v>
      </c>
      <c r="BK169" s="141">
        <f>ROUND(I169*H169,2)</f>
        <v>0</v>
      </c>
      <c r="BL169" s="16" t="s">
        <v>215</v>
      </c>
      <c r="BM169" s="140" t="s">
        <v>963</v>
      </c>
    </row>
    <row r="170" spans="2:65" s="11" customFormat="1" ht="25.9" customHeight="1">
      <c r="B170" s="117"/>
      <c r="D170" s="118" t="s">
        <v>73</v>
      </c>
      <c r="E170" s="119" t="s">
        <v>312</v>
      </c>
      <c r="F170" s="119" t="s">
        <v>313</v>
      </c>
      <c r="J170" s="120">
        <f>BK170</f>
        <v>0</v>
      </c>
      <c r="L170" s="117"/>
      <c r="M170" s="121"/>
      <c r="P170" s="122">
        <f>P171+P173+P175+P177</f>
        <v>0</v>
      </c>
      <c r="R170" s="122">
        <f>R171+R173+R175+R177</f>
        <v>0</v>
      </c>
      <c r="T170" s="123">
        <f>T171+T173+T175+T177</f>
        <v>0</v>
      </c>
      <c r="AR170" s="118" t="s">
        <v>158</v>
      </c>
      <c r="AT170" s="124" t="s">
        <v>73</v>
      </c>
      <c r="AU170" s="124" t="s">
        <v>74</v>
      </c>
      <c r="AY170" s="118" t="s">
        <v>133</v>
      </c>
      <c r="BK170" s="125">
        <f>BK171+BK173+BK175+BK177</f>
        <v>0</v>
      </c>
    </row>
    <row r="171" spans="2:65" s="11" customFormat="1" ht="22.75" customHeight="1">
      <c r="B171" s="117"/>
      <c r="D171" s="118" t="s">
        <v>73</v>
      </c>
      <c r="E171" s="126" t="s">
        <v>314</v>
      </c>
      <c r="F171" s="126" t="s">
        <v>315</v>
      </c>
      <c r="J171" s="127">
        <f>BK171</f>
        <v>0</v>
      </c>
      <c r="L171" s="117"/>
      <c r="M171" s="121"/>
      <c r="P171" s="122">
        <f>P172</f>
        <v>0</v>
      </c>
      <c r="R171" s="122">
        <f>R172</f>
        <v>0</v>
      </c>
      <c r="T171" s="123">
        <f>T172</f>
        <v>0</v>
      </c>
      <c r="AR171" s="118" t="s">
        <v>158</v>
      </c>
      <c r="AT171" s="124" t="s">
        <v>73</v>
      </c>
      <c r="AU171" s="124" t="s">
        <v>82</v>
      </c>
      <c r="AY171" s="118" t="s">
        <v>133</v>
      </c>
      <c r="BK171" s="125">
        <f>BK172</f>
        <v>0</v>
      </c>
    </row>
    <row r="172" spans="2:65" s="1" customFormat="1" ht="21.75" customHeight="1">
      <c r="B172" s="128"/>
      <c r="C172" s="129" t="s">
        <v>215</v>
      </c>
      <c r="D172" s="129" t="s">
        <v>135</v>
      </c>
      <c r="E172" s="130" t="s">
        <v>317</v>
      </c>
      <c r="F172" s="131" t="s">
        <v>318</v>
      </c>
      <c r="G172" s="132" t="s">
        <v>319</v>
      </c>
      <c r="H172" s="133">
        <v>16</v>
      </c>
      <c r="I172" s="134"/>
      <c r="J172" s="134">
        <f>ROUND(I172*H172,2)</f>
        <v>0</v>
      </c>
      <c r="K172" s="135"/>
      <c r="L172" s="28"/>
      <c r="M172" s="136" t="s">
        <v>1</v>
      </c>
      <c r="N172" s="137" t="s">
        <v>39</v>
      </c>
      <c r="O172" s="138">
        <v>0</v>
      </c>
      <c r="P172" s="138">
        <f>O172*H172</f>
        <v>0</v>
      </c>
      <c r="Q172" s="138">
        <v>0</v>
      </c>
      <c r="R172" s="138">
        <f>Q172*H172</f>
        <v>0</v>
      </c>
      <c r="S172" s="138">
        <v>0</v>
      </c>
      <c r="T172" s="139">
        <f>S172*H172</f>
        <v>0</v>
      </c>
      <c r="AR172" s="140" t="s">
        <v>320</v>
      </c>
      <c r="AT172" s="140" t="s">
        <v>135</v>
      </c>
      <c r="AU172" s="140" t="s">
        <v>84</v>
      </c>
      <c r="AY172" s="16" t="s">
        <v>133</v>
      </c>
      <c r="BE172" s="141">
        <f>IF(N172="základní",J172,0)</f>
        <v>0</v>
      </c>
      <c r="BF172" s="141">
        <f>IF(N172="snížená",J172,0)</f>
        <v>0</v>
      </c>
      <c r="BG172" s="141">
        <f>IF(N172="zákl. přenesená",J172,0)</f>
        <v>0</v>
      </c>
      <c r="BH172" s="141">
        <f>IF(N172="sníž. přenesená",J172,0)</f>
        <v>0</v>
      </c>
      <c r="BI172" s="141">
        <f>IF(N172="nulová",J172,0)</f>
        <v>0</v>
      </c>
      <c r="BJ172" s="16" t="s">
        <v>82</v>
      </c>
      <c r="BK172" s="141">
        <f>ROUND(I172*H172,2)</f>
        <v>0</v>
      </c>
      <c r="BL172" s="16" t="s">
        <v>320</v>
      </c>
      <c r="BM172" s="140" t="s">
        <v>964</v>
      </c>
    </row>
    <row r="173" spans="2:65" s="11" customFormat="1" ht="22.75" customHeight="1">
      <c r="B173" s="117"/>
      <c r="D173" s="118" t="s">
        <v>73</v>
      </c>
      <c r="E173" s="126" t="s">
        <v>322</v>
      </c>
      <c r="F173" s="126" t="s">
        <v>323</v>
      </c>
      <c r="J173" s="127">
        <f>BK173</f>
        <v>0</v>
      </c>
      <c r="L173" s="117"/>
      <c r="M173" s="121"/>
      <c r="P173" s="122">
        <f>P174</f>
        <v>0</v>
      </c>
      <c r="R173" s="122">
        <f>R174</f>
        <v>0</v>
      </c>
      <c r="T173" s="123">
        <f>T174</f>
        <v>0</v>
      </c>
      <c r="AR173" s="118" t="s">
        <v>158</v>
      </c>
      <c r="AT173" s="124" t="s">
        <v>73</v>
      </c>
      <c r="AU173" s="124" t="s">
        <v>82</v>
      </c>
      <c r="AY173" s="118" t="s">
        <v>133</v>
      </c>
      <c r="BK173" s="125">
        <f>BK174</f>
        <v>0</v>
      </c>
    </row>
    <row r="174" spans="2:65" s="1" customFormat="1" ht="16.5" customHeight="1">
      <c r="B174" s="128"/>
      <c r="C174" s="129" t="s">
        <v>221</v>
      </c>
      <c r="D174" s="129" t="s">
        <v>135</v>
      </c>
      <c r="E174" s="130" t="s">
        <v>325</v>
      </c>
      <c r="F174" s="131" t="s">
        <v>323</v>
      </c>
      <c r="G174" s="132" t="s">
        <v>326</v>
      </c>
      <c r="H174" s="133"/>
      <c r="I174" s="134"/>
      <c r="J174" s="134">
        <f>ROUND(I174*H174,2)</f>
        <v>0</v>
      </c>
      <c r="K174" s="135"/>
      <c r="L174" s="28"/>
      <c r="M174" s="136" t="s">
        <v>1</v>
      </c>
      <c r="N174" s="137" t="s">
        <v>39</v>
      </c>
      <c r="O174" s="138">
        <v>0</v>
      </c>
      <c r="P174" s="138">
        <f>O174*H174</f>
        <v>0</v>
      </c>
      <c r="Q174" s="138">
        <v>0</v>
      </c>
      <c r="R174" s="138">
        <f>Q174*H174</f>
        <v>0</v>
      </c>
      <c r="S174" s="138">
        <v>0</v>
      </c>
      <c r="T174" s="139">
        <f>S174*H174</f>
        <v>0</v>
      </c>
      <c r="AR174" s="140" t="s">
        <v>320</v>
      </c>
      <c r="AT174" s="140" t="s">
        <v>135</v>
      </c>
      <c r="AU174" s="140" t="s">
        <v>84</v>
      </c>
      <c r="AY174" s="16" t="s">
        <v>133</v>
      </c>
      <c r="BE174" s="141">
        <f>IF(N174="základní",J174,0)</f>
        <v>0</v>
      </c>
      <c r="BF174" s="141">
        <f>IF(N174="snížená",J174,0)</f>
        <v>0</v>
      </c>
      <c r="BG174" s="141">
        <f>IF(N174="zákl. přenesená",J174,0)</f>
        <v>0</v>
      </c>
      <c r="BH174" s="141">
        <f>IF(N174="sníž. přenesená",J174,0)</f>
        <v>0</v>
      </c>
      <c r="BI174" s="141">
        <f>IF(N174="nulová",J174,0)</f>
        <v>0</v>
      </c>
      <c r="BJ174" s="16" t="s">
        <v>82</v>
      </c>
      <c r="BK174" s="141">
        <f>ROUND(I174*H174,2)</f>
        <v>0</v>
      </c>
      <c r="BL174" s="16" t="s">
        <v>320</v>
      </c>
      <c r="BM174" s="140" t="s">
        <v>965</v>
      </c>
    </row>
    <row r="175" spans="2:65" s="11" customFormat="1" ht="22.75" customHeight="1">
      <c r="B175" s="117"/>
      <c r="D175" s="118" t="s">
        <v>73</v>
      </c>
      <c r="E175" s="126" t="s">
        <v>328</v>
      </c>
      <c r="F175" s="126" t="s">
        <v>329</v>
      </c>
      <c r="J175" s="127">
        <f>BK175</f>
        <v>0</v>
      </c>
      <c r="L175" s="117"/>
      <c r="M175" s="121"/>
      <c r="P175" s="122">
        <f>P176</f>
        <v>0</v>
      </c>
      <c r="R175" s="122">
        <f>R176</f>
        <v>0</v>
      </c>
      <c r="T175" s="123">
        <f>T176</f>
        <v>0</v>
      </c>
      <c r="AR175" s="118" t="s">
        <v>158</v>
      </c>
      <c r="AT175" s="124" t="s">
        <v>73</v>
      </c>
      <c r="AU175" s="124" t="s">
        <v>82</v>
      </c>
      <c r="AY175" s="118" t="s">
        <v>133</v>
      </c>
      <c r="BK175" s="125">
        <f>BK176</f>
        <v>0</v>
      </c>
    </row>
    <row r="176" spans="2:65" s="1" customFormat="1" ht="16.5" customHeight="1">
      <c r="B176" s="128"/>
      <c r="C176" s="129" t="s">
        <v>226</v>
      </c>
      <c r="D176" s="129" t="s">
        <v>135</v>
      </c>
      <c r="E176" s="130" t="s">
        <v>331</v>
      </c>
      <c r="F176" s="131" t="s">
        <v>329</v>
      </c>
      <c r="G176" s="132" t="s">
        <v>326</v>
      </c>
      <c r="H176" s="133"/>
      <c r="I176" s="134"/>
      <c r="J176" s="134">
        <f>ROUND(I176*H176,2)</f>
        <v>0</v>
      </c>
      <c r="K176" s="135"/>
      <c r="L176" s="28"/>
      <c r="M176" s="136" t="s">
        <v>1</v>
      </c>
      <c r="N176" s="137" t="s">
        <v>39</v>
      </c>
      <c r="O176" s="138">
        <v>0</v>
      </c>
      <c r="P176" s="138">
        <f>O176*H176</f>
        <v>0</v>
      </c>
      <c r="Q176" s="138">
        <v>0</v>
      </c>
      <c r="R176" s="138">
        <f>Q176*H176</f>
        <v>0</v>
      </c>
      <c r="S176" s="138">
        <v>0</v>
      </c>
      <c r="T176" s="139">
        <f>S176*H176</f>
        <v>0</v>
      </c>
      <c r="AR176" s="140" t="s">
        <v>320</v>
      </c>
      <c r="AT176" s="140" t="s">
        <v>135</v>
      </c>
      <c r="AU176" s="140" t="s">
        <v>84</v>
      </c>
      <c r="AY176" s="16" t="s">
        <v>133</v>
      </c>
      <c r="BE176" s="141">
        <f>IF(N176="základní",J176,0)</f>
        <v>0</v>
      </c>
      <c r="BF176" s="141">
        <f>IF(N176="snížená",J176,0)</f>
        <v>0</v>
      </c>
      <c r="BG176" s="141">
        <f>IF(N176="zákl. přenesená",J176,0)</f>
        <v>0</v>
      </c>
      <c r="BH176" s="141">
        <f>IF(N176="sníž. přenesená",J176,0)</f>
        <v>0</v>
      </c>
      <c r="BI176" s="141">
        <f>IF(N176="nulová",J176,0)</f>
        <v>0</v>
      </c>
      <c r="BJ176" s="16" t="s">
        <v>82</v>
      </c>
      <c r="BK176" s="141">
        <f>ROUND(I176*H176,2)</f>
        <v>0</v>
      </c>
      <c r="BL176" s="16" t="s">
        <v>320</v>
      </c>
      <c r="BM176" s="140" t="s">
        <v>966</v>
      </c>
    </row>
    <row r="177" spans="2:65" s="11" customFormat="1" ht="22.75" customHeight="1">
      <c r="B177" s="117"/>
      <c r="D177" s="118" t="s">
        <v>73</v>
      </c>
      <c r="E177" s="126" t="s">
        <v>333</v>
      </c>
      <c r="F177" s="126" t="s">
        <v>334</v>
      </c>
      <c r="J177" s="127">
        <f>BK177</f>
        <v>0</v>
      </c>
      <c r="L177" s="117"/>
      <c r="M177" s="121"/>
      <c r="P177" s="122">
        <f>P178</f>
        <v>0</v>
      </c>
      <c r="R177" s="122">
        <f>R178</f>
        <v>0</v>
      </c>
      <c r="T177" s="123">
        <f>T178</f>
        <v>0</v>
      </c>
      <c r="AR177" s="118" t="s">
        <v>158</v>
      </c>
      <c r="AT177" s="124" t="s">
        <v>73</v>
      </c>
      <c r="AU177" s="124" t="s">
        <v>82</v>
      </c>
      <c r="AY177" s="118" t="s">
        <v>133</v>
      </c>
      <c r="BK177" s="125">
        <f>BK178</f>
        <v>0</v>
      </c>
    </row>
    <row r="178" spans="2:65" s="1" customFormat="1" ht="16.5" customHeight="1">
      <c r="B178" s="128"/>
      <c r="C178" s="129" t="s">
        <v>232</v>
      </c>
      <c r="D178" s="129" t="s">
        <v>135</v>
      </c>
      <c r="E178" s="130" t="s">
        <v>336</v>
      </c>
      <c r="F178" s="131" t="s">
        <v>337</v>
      </c>
      <c r="G178" s="132" t="s">
        <v>326</v>
      </c>
      <c r="H178" s="133"/>
      <c r="I178" s="134"/>
      <c r="J178" s="134">
        <f>ROUND(I178*H178,2)</f>
        <v>0</v>
      </c>
      <c r="K178" s="135"/>
      <c r="L178" s="28"/>
      <c r="M178" s="155" t="s">
        <v>1</v>
      </c>
      <c r="N178" s="156" t="s">
        <v>39</v>
      </c>
      <c r="O178" s="157">
        <v>0</v>
      </c>
      <c r="P178" s="157">
        <f>O178*H178</f>
        <v>0</v>
      </c>
      <c r="Q178" s="157">
        <v>0</v>
      </c>
      <c r="R178" s="157">
        <f>Q178*H178</f>
        <v>0</v>
      </c>
      <c r="S178" s="157">
        <v>0</v>
      </c>
      <c r="T178" s="158">
        <f>S178*H178</f>
        <v>0</v>
      </c>
      <c r="AR178" s="140" t="s">
        <v>320</v>
      </c>
      <c r="AT178" s="140" t="s">
        <v>135</v>
      </c>
      <c r="AU178" s="140" t="s">
        <v>84</v>
      </c>
      <c r="AY178" s="16" t="s">
        <v>133</v>
      </c>
      <c r="BE178" s="141">
        <f>IF(N178="základní",J178,0)</f>
        <v>0</v>
      </c>
      <c r="BF178" s="141">
        <f>IF(N178="snížená",J178,0)</f>
        <v>0</v>
      </c>
      <c r="BG178" s="141">
        <f>IF(N178="zákl. přenesená",J178,0)</f>
        <v>0</v>
      </c>
      <c r="BH178" s="141">
        <f>IF(N178="sníž. přenesená",J178,0)</f>
        <v>0</v>
      </c>
      <c r="BI178" s="141">
        <f>IF(N178="nulová",J178,0)</f>
        <v>0</v>
      </c>
      <c r="BJ178" s="16" t="s">
        <v>82</v>
      </c>
      <c r="BK178" s="141">
        <f>ROUND(I178*H178,2)</f>
        <v>0</v>
      </c>
      <c r="BL178" s="16" t="s">
        <v>320</v>
      </c>
      <c r="BM178" s="140" t="s">
        <v>967</v>
      </c>
    </row>
    <row r="179" spans="2:65" s="1" customFormat="1" ht="7" customHeight="1">
      <c r="B179" s="40"/>
      <c r="C179" s="41"/>
      <c r="D179" s="41"/>
      <c r="E179" s="41"/>
      <c r="F179" s="41"/>
      <c r="G179" s="41"/>
      <c r="H179" s="41"/>
      <c r="I179" s="41"/>
      <c r="J179" s="41"/>
      <c r="K179" s="41"/>
      <c r="L179" s="28"/>
    </row>
  </sheetData>
  <autoFilter ref="C127:K178" xr:uid="{00000000-0009-0000-0000-000005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33"/>
  <sheetViews>
    <sheetView showGridLines="0" workbookViewId="0">
      <selection activeCell="H128" sqref="H128:H132"/>
    </sheetView>
  </sheetViews>
  <sheetFormatPr defaultRowHeight="10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55" t="s">
        <v>5</v>
      </c>
      <c r="M2" s="256"/>
      <c r="N2" s="256"/>
      <c r="O2" s="256"/>
      <c r="P2" s="256"/>
      <c r="Q2" s="256"/>
      <c r="R2" s="256"/>
      <c r="S2" s="256"/>
      <c r="T2" s="256"/>
      <c r="U2" s="256"/>
      <c r="V2" s="256"/>
      <c r="AT2" s="16" t="s">
        <v>99</v>
      </c>
    </row>
    <row r="3" spans="2:46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84</v>
      </c>
    </row>
    <row r="4" spans="2:46" ht="25" customHeight="1">
      <c r="B4" s="19"/>
      <c r="D4" s="20" t="s">
        <v>100</v>
      </c>
      <c r="L4" s="19"/>
      <c r="M4" s="84" t="s">
        <v>10</v>
      </c>
      <c r="AT4" s="16" t="s">
        <v>3</v>
      </c>
    </row>
    <row r="5" spans="2:46" ht="7" customHeight="1">
      <c r="B5" s="19"/>
      <c r="L5" s="19"/>
    </row>
    <row r="6" spans="2:46" ht="12" customHeight="1">
      <c r="B6" s="19"/>
      <c r="D6" s="25" t="s">
        <v>14</v>
      </c>
      <c r="L6" s="19"/>
    </row>
    <row r="7" spans="2:46" ht="16.5" customHeight="1">
      <c r="B7" s="19"/>
      <c r="E7" s="290" t="str">
        <f>'Rekapitulace stavby'!K6</f>
        <v>Rekonstrukce sportoviště v areálu SOŠ - 1.etapa</v>
      </c>
      <c r="F7" s="291"/>
      <c r="G7" s="291"/>
      <c r="H7" s="291"/>
      <c r="L7" s="19"/>
    </row>
    <row r="8" spans="2:46" s="1" customFormat="1" ht="12" customHeight="1">
      <c r="B8" s="28"/>
      <c r="D8" s="25" t="s">
        <v>101</v>
      </c>
      <c r="L8" s="28"/>
    </row>
    <row r="9" spans="2:46" s="1" customFormat="1" ht="16.5" customHeight="1">
      <c r="B9" s="28"/>
      <c r="E9" s="280" t="s">
        <v>968</v>
      </c>
      <c r="F9" s="289"/>
      <c r="G9" s="289"/>
      <c r="H9" s="289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5" t="s">
        <v>16</v>
      </c>
      <c r="F11" s="23" t="s">
        <v>1</v>
      </c>
      <c r="I11" s="25" t="s">
        <v>17</v>
      </c>
      <c r="J11" s="23" t="s">
        <v>1</v>
      </c>
      <c r="L11" s="28"/>
    </row>
    <row r="12" spans="2:46" s="1" customFormat="1" ht="12" customHeight="1">
      <c r="B12" s="28"/>
      <c r="D12" s="25" t="s">
        <v>18</v>
      </c>
      <c r="F12" s="23" t="s">
        <v>19</v>
      </c>
      <c r="I12" s="25" t="s">
        <v>20</v>
      </c>
      <c r="J12" s="48" t="str">
        <f>'Rekapitulace stavby'!AN8</f>
        <v>16. 9. 2025</v>
      </c>
      <c r="L12" s="28"/>
    </row>
    <row r="13" spans="2:46" s="1" customFormat="1" ht="10.75" customHeight="1">
      <c r="B13" s="28"/>
      <c r="L13" s="28"/>
    </row>
    <row r="14" spans="2:46" s="1" customFormat="1" ht="12" customHeight="1">
      <c r="B14" s="28"/>
      <c r="D14" s="25" t="s">
        <v>22</v>
      </c>
      <c r="I14" s="25" t="s">
        <v>23</v>
      </c>
      <c r="J14" s="23" t="s">
        <v>1</v>
      </c>
      <c r="L14" s="28"/>
    </row>
    <row r="15" spans="2:46" s="1" customFormat="1" ht="18" customHeight="1">
      <c r="B15" s="28"/>
      <c r="E15" s="23" t="s">
        <v>24</v>
      </c>
      <c r="I15" s="25" t="s">
        <v>25</v>
      </c>
      <c r="J15" s="23" t="s">
        <v>1</v>
      </c>
      <c r="L15" s="28"/>
    </row>
    <row r="16" spans="2:46" s="1" customFormat="1" ht="7" customHeight="1">
      <c r="B16" s="28"/>
      <c r="L16" s="28"/>
    </row>
    <row r="17" spans="2:12" s="1" customFormat="1" ht="12" customHeight="1">
      <c r="B17" s="28"/>
      <c r="D17" s="25" t="s">
        <v>26</v>
      </c>
      <c r="I17" s="25" t="s">
        <v>23</v>
      </c>
      <c r="J17" s="23" t="str">
        <f>'Rekapitulace stavby'!AN13</f>
        <v/>
      </c>
      <c r="L17" s="28"/>
    </row>
    <row r="18" spans="2:12" s="1" customFormat="1" ht="18" customHeight="1">
      <c r="B18" s="28"/>
      <c r="E18" s="264" t="str">
        <f>'Rekapitulace stavby'!E14</f>
        <v xml:space="preserve"> </v>
      </c>
      <c r="F18" s="264"/>
      <c r="G18" s="264"/>
      <c r="H18" s="264"/>
      <c r="I18" s="25" t="s">
        <v>25</v>
      </c>
      <c r="J18" s="23" t="str">
        <f>'Rekapitulace stavby'!AN14</f>
        <v/>
      </c>
      <c r="L18" s="28"/>
    </row>
    <row r="19" spans="2:12" s="1" customFormat="1" ht="7" customHeight="1">
      <c r="B19" s="28"/>
      <c r="L19" s="28"/>
    </row>
    <row r="20" spans="2:12" s="1" customFormat="1" ht="12" customHeight="1">
      <c r="B20" s="28"/>
      <c r="D20" s="25" t="s">
        <v>28</v>
      </c>
      <c r="I20" s="25" t="s">
        <v>23</v>
      </c>
      <c r="J20" s="23" t="s">
        <v>1</v>
      </c>
      <c r="L20" s="28"/>
    </row>
    <row r="21" spans="2:12" s="1" customFormat="1" ht="18" customHeight="1">
      <c r="B21" s="28"/>
      <c r="E21" s="23" t="s">
        <v>29</v>
      </c>
      <c r="I21" s="25" t="s">
        <v>25</v>
      </c>
      <c r="J21" s="23" t="s">
        <v>1</v>
      </c>
      <c r="L21" s="28"/>
    </row>
    <row r="22" spans="2:12" s="1" customFormat="1" ht="7" customHeight="1">
      <c r="B22" s="28"/>
      <c r="L22" s="28"/>
    </row>
    <row r="23" spans="2:12" s="1" customFormat="1" ht="12" customHeight="1">
      <c r="B23" s="28"/>
      <c r="D23" s="25" t="s">
        <v>31</v>
      </c>
      <c r="I23" s="25" t="s">
        <v>23</v>
      </c>
      <c r="J23" s="23" t="s">
        <v>1</v>
      </c>
      <c r="L23" s="28"/>
    </row>
    <row r="24" spans="2:12" s="1" customFormat="1" ht="18" customHeight="1">
      <c r="B24" s="28"/>
      <c r="E24" s="23" t="s">
        <v>103</v>
      </c>
      <c r="I24" s="25" t="s">
        <v>25</v>
      </c>
      <c r="J24" s="23" t="s">
        <v>1</v>
      </c>
      <c r="L24" s="28"/>
    </row>
    <row r="25" spans="2:12" s="1" customFormat="1" ht="7" customHeight="1">
      <c r="B25" s="28"/>
      <c r="L25" s="28"/>
    </row>
    <row r="26" spans="2:12" s="1" customFormat="1" ht="12" customHeight="1">
      <c r="B26" s="28"/>
      <c r="D26" s="25" t="s">
        <v>33</v>
      </c>
      <c r="L26" s="28"/>
    </row>
    <row r="27" spans="2:12" s="7" customFormat="1" ht="16.5" customHeight="1">
      <c r="B27" s="85"/>
      <c r="E27" s="266" t="s">
        <v>1</v>
      </c>
      <c r="F27" s="266"/>
      <c r="G27" s="266"/>
      <c r="H27" s="266"/>
      <c r="L27" s="85"/>
    </row>
    <row r="28" spans="2:12" s="1" customFormat="1" ht="7" customHeight="1">
      <c r="B28" s="28"/>
      <c r="L28" s="28"/>
    </row>
    <row r="29" spans="2:12" s="1" customFormat="1" ht="7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4" customHeight="1">
      <c r="B30" s="28"/>
      <c r="D30" s="86" t="s">
        <v>34</v>
      </c>
      <c r="J30" s="62">
        <f>ROUND(J122, 2)</f>
        <v>0</v>
      </c>
      <c r="L30" s="28"/>
    </row>
    <row r="31" spans="2:12" s="1" customFormat="1" ht="7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4" customHeight="1">
      <c r="B33" s="28"/>
      <c r="D33" s="51" t="s">
        <v>38</v>
      </c>
      <c r="E33" s="25" t="s">
        <v>39</v>
      </c>
      <c r="F33" s="87">
        <f>ROUND((SUM(BE122:BE132)),  2)</f>
        <v>0</v>
      </c>
      <c r="I33" s="88">
        <v>0.21</v>
      </c>
      <c r="J33" s="87">
        <f>ROUND(((SUM(BE122:BE132))*I33),  2)</f>
        <v>0</v>
      </c>
      <c r="L33" s="28"/>
    </row>
    <row r="34" spans="2:12" s="1" customFormat="1" ht="14.4" customHeight="1">
      <c r="B34" s="28"/>
      <c r="E34" s="25" t="s">
        <v>40</v>
      </c>
      <c r="F34" s="87">
        <f>ROUND((SUM(BF122:BF132)),  2)</f>
        <v>0</v>
      </c>
      <c r="I34" s="88">
        <v>0.12</v>
      </c>
      <c r="J34" s="87">
        <f>ROUND(((SUM(BF122:BF132))*I34),  2)</f>
        <v>0</v>
      </c>
      <c r="L34" s="28"/>
    </row>
    <row r="35" spans="2:12" s="1" customFormat="1" ht="14.4" hidden="1" customHeight="1">
      <c r="B35" s="28"/>
      <c r="E35" s="25" t="s">
        <v>41</v>
      </c>
      <c r="F35" s="87">
        <f>ROUND((SUM(BG122:BG132)),  2)</f>
        <v>0</v>
      </c>
      <c r="I35" s="88">
        <v>0.21</v>
      </c>
      <c r="J35" s="87">
        <f>0</f>
        <v>0</v>
      </c>
      <c r="L35" s="28"/>
    </row>
    <row r="36" spans="2:12" s="1" customFormat="1" ht="14.4" hidden="1" customHeight="1">
      <c r="B36" s="28"/>
      <c r="E36" s="25" t="s">
        <v>42</v>
      </c>
      <c r="F36" s="87">
        <f>ROUND((SUM(BH122:BH132)),  2)</f>
        <v>0</v>
      </c>
      <c r="I36" s="88">
        <v>0.12</v>
      </c>
      <c r="J36" s="87">
        <f>0</f>
        <v>0</v>
      </c>
      <c r="L36" s="28"/>
    </row>
    <row r="37" spans="2:12" s="1" customFormat="1" ht="14.4" hidden="1" customHeight="1">
      <c r="B37" s="28"/>
      <c r="E37" s="25" t="s">
        <v>43</v>
      </c>
      <c r="F37" s="87">
        <f>ROUND((SUM(BI122:BI132)),  2)</f>
        <v>0</v>
      </c>
      <c r="I37" s="88">
        <v>0</v>
      </c>
      <c r="J37" s="87">
        <f>0</f>
        <v>0</v>
      </c>
      <c r="L37" s="28"/>
    </row>
    <row r="38" spans="2:12" s="1" customFormat="1" ht="7" customHeight="1">
      <c r="B38" s="28"/>
      <c r="L38" s="28"/>
    </row>
    <row r="39" spans="2:12" s="1" customFormat="1" ht="25.4" customHeight="1">
      <c r="B39" s="28"/>
      <c r="C39" s="89"/>
      <c r="D39" s="90" t="s">
        <v>44</v>
      </c>
      <c r="E39" s="53"/>
      <c r="F39" s="53"/>
      <c r="G39" s="91" t="s">
        <v>45</v>
      </c>
      <c r="H39" s="92" t="s">
        <v>46</v>
      </c>
      <c r="I39" s="53"/>
      <c r="J39" s="93">
        <f>SUM(J30:J37)</f>
        <v>0</v>
      </c>
      <c r="K39" s="94"/>
      <c r="L39" s="28"/>
    </row>
    <row r="40" spans="2:12" s="1" customFormat="1" ht="14.4" customHeight="1">
      <c r="B40" s="28"/>
      <c r="L40" s="28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28"/>
      <c r="D50" s="37" t="s">
        <v>47</v>
      </c>
      <c r="E50" s="38"/>
      <c r="F50" s="38"/>
      <c r="G50" s="37" t="s">
        <v>48</v>
      </c>
      <c r="H50" s="38"/>
      <c r="I50" s="38"/>
      <c r="J50" s="38"/>
      <c r="K50" s="38"/>
      <c r="L50" s="28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5">
      <c r="B61" s="28"/>
      <c r="D61" s="39" t="s">
        <v>49</v>
      </c>
      <c r="E61" s="30"/>
      <c r="F61" s="95" t="s">
        <v>50</v>
      </c>
      <c r="G61" s="39" t="s">
        <v>49</v>
      </c>
      <c r="H61" s="30"/>
      <c r="I61" s="30"/>
      <c r="J61" s="96" t="s">
        <v>50</v>
      </c>
      <c r="K61" s="30"/>
      <c r="L61" s="28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">
      <c r="B65" s="28"/>
      <c r="D65" s="37" t="s">
        <v>51</v>
      </c>
      <c r="E65" s="38"/>
      <c r="F65" s="38"/>
      <c r="G65" s="37" t="s">
        <v>52</v>
      </c>
      <c r="H65" s="38"/>
      <c r="I65" s="38"/>
      <c r="J65" s="38"/>
      <c r="K65" s="38"/>
      <c r="L65" s="28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5">
      <c r="B76" s="28"/>
      <c r="D76" s="39" t="s">
        <v>49</v>
      </c>
      <c r="E76" s="30"/>
      <c r="F76" s="95" t="s">
        <v>50</v>
      </c>
      <c r="G76" s="39" t="s">
        <v>49</v>
      </c>
      <c r="H76" s="30"/>
      <c r="I76" s="30"/>
      <c r="J76" s="96" t="s">
        <v>50</v>
      </c>
      <c r="K76" s="30"/>
      <c r="L76" s="28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7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5" customHeight="1">
      <c r="B82" s="28"/>
      <c r="C82" s="20" t="s">
        <v>104</v>
      </c>
      <c r="L82" s="28"/>
    </row>
    <row r="83" spans="2:47" s="1" customFormat="1" ht="7" customHeight="1">
      <c r="B83" s="28"/>
      <c r="L83" s="28"/>
    </row>
    <row r="84" spans="2:47" s="1" customFormat="1" ht="12" customHeight="1">
      <c r="B84" s="28"/>
      <c r="C84" s="25" t="s">
        <v>14</v>
      </c>
      <c r="L84" s="28"/>
    </row>
    <row r="85" spans="2:47" s="1" customFormat="1" ht="16.5" customHeight="1">
      <c r="B85" s="28"/>
      <c r="E85" s="290" t="str">
        <f>E7</f>
        <v>Rekonstrukce sportoviště v areálu SOŠ - 1.etapa</v>
      </c>
      <c r="F85" s="291"/>
      <c r="G85" s="291"/>
      <c r="H85" s="291"/>
      <c r="L85" s="28"/>
    </row>
    <row r="86" spans="2:47" s="1" customFormat="1" ht="12" customHeight="1">
      <c r="B86" s="28"/>
      <c r="C86" s="25" t="s">
        <v>101</v>
      </c>
      <c r="L86" s="28"/>
    </row>
    <row r="87" spans="2:47" s="1" customFormat="1" ht="16.5" customHeight="1">
      <c r="B87" s="28"/>
      <c r="E87" s="280" t="str">
        <f>E9</f>
        <v>SO-07 - Sadové úpravy</v>
      </c>
      <c r="F87" s="289"/>
      <c r="G87" s="289"/>
      <c r="H87" s="289"/>
      <c r="L87" s="28"/>
    </row>
    <row r="88" spans="2:47" s="1" customFormat="1" ht="7" customHeight="1">
      <c r="B88" s="28"/>
      <c r="L88" s="28"/>
    </row>
    <row r="89" spans="2:47" s="1" customFormat="1" ht="12" customHeight="1">
      <c r="B89" s="28"/>
      <c r="C89" s="25" t="s">
        <v>18</v>
      </c>
      <c r="F89" s="23" t="str">
        <f>F12</f>
        <v>ul.Jana Maláta, Nový Bydžov</v>
      </c>
      <c r="I89" s="25" t="s">
        <v>20</v>
      </c>
      <c r="J89" s="48" t="str">
        <f>IF(J12="","",J12)</f>
        <v>16. 9. 2025</v>
      </c>
      <c r="L89" s="28"/>
    </row>
    <row r="90" spans="2:47" s="1" customFormat="1" ht="7" customHeight="1">
      <c r="B90" s="28"/>
      <c r="L90" s="28"/>
    </row>
    <row r="91" spans="2:47" s="1" customFormat="1" ht="25.65" customHeight="1">
      <c r="B91" s="28"/>
      <c r="C91" s="25" t="s">
        <v>22</v>
      </c>
      <c r="F91" s="23" t="str">
        <f>E15</f>
        <v>Gymnázium, SOŠ a VOŠ nový Bydžov</v>
      </c>
      <c r="I91" s="25" t="s">
        <v>28</v>
      </c>
      <c r="J91" s="26" t="str">
        <f>E21</f>
        <v>Sportovní projekty s.r.o.</v>
      </c>
      <c r="L91" s="28"/>
    </row>
    <row r="92" spans="2:47" s="1" customFormat="1" ht="15.15" customHeight="1">
      <c r="B92" s="28"/>
      <c r="C92" s="25" t="s">
        <v>26</v>
      </c>
      <c r="F92" s="23" t="str">
        <f>IF(E18="","",E18)</f>
        <v xml:space="preserve"> </v>
      </c>
      <c r="I92" s="25" t="s">
        <v>31</v>
      </c>
      <c r="J92" s="26" t="str">
        <f>E24</f>
        <v>F Pecka</v>
      </c>
      <c r="L92" s="28"/>
    </row>
    <row r="93" spans="2:47" s="1" customFormat="1" ht="10.25" customHeight="1">
      <c r="B93" s="28"/>
      <c r="L93" s="28"/>
    </row>
    <row r="94" spans="2:47" s="1" customFormat="1" ht="29.25" customHeight="1">
      <c r="B94" s="28"/>
      <c r="C94" s="97" t="s">
        <v>105</v>
      </c>
      <c r="D94" s="89"/>
      <c r="E94" s="89"/>
      <c r="F94" s="89"/>
      <c r="G94" s="89"/>
      <c r="H94" s="89"/>
      <c r="I94" s="89"/>
      <c r="J94" s="98" t="s">
        <v>106</v>
      </c>
      <c r="K94" s="89"/>
      <c r="L94" s="28"/>
    </row>
    <row r="95" spans="2:47" s="1" customFormat="1" ht="10.25" customHeight="1">
      <c r="B95" s="28"/>
      <c r="L95" s="28"/>
    </row>
    <row r="96" spans="2:47" s="1" customFormat="1" ht="22.75" customHeight="1">
      <c r="B96" s="28"/>
      <c r="C96" s="99" t="s">
        <v>107</v>
      </c>
      <c r="J96" s="62">
        <f>J122</f>
        <v>0</v>
      </c>
      <c r="L96" s="28"/>
      <c r="AU96" s="16" t="s">
        <v>108</v>
      </c>
    </row>
    <row r="97" spans="2:12" s="8" customFormat="1" ht="25" customHeight="1">
      <c r="B97" s="100"/>
      <c r="D97" s="101" t="s">
        <v>109</v>
      </c>
      <c r="E97" s="102"/>
      <c r="F97" s="102"/>
      <c r="G97" s="102"/>
      <c r="H97" s="102"/>
      <c r="I97" s="102"/>
      <c r="J97" s="103">
        <f>J123</f>
        <v>0</v>
      </c>
      <c r="L97" s="100"/>
    </row>
    <row r="98" spans="2:12" s="9" customFormat="1" ht="19.899999999999999" customHeight="1">
      <c r="B98" s="104"/>
      <c r="D98" s="105" t="s">
        <v>110</v>
      </c>
      <c r="E98" s="106"/>
      <c r="F98" s="106"/>
      <c r="G98" s="106"/>
      <c r="H98" s="106"/>
      <c r="I98" s="106"/>
      <c r="J98" s="107">
        <f>J124</f>
        <v>0</v>
      </c>
      <c r="L98" s="104"/>
    </row>
    <row r="99" spans="2:12" s="8" customFormat="1" ht="25" customHeight="1">
      <c r="B99" s="100"/>
      <c r="D99" s="101" t="s">
        <v>113</v>
      </c>
      <c r="E99" s="102"/>
      <c r="F99" s="102"/>
      <c r="G99" s="102"/>
      <c r="H99" s="102"/>
      <c r="I99" s="102"/>
      <c r="J99" s="103">
        <f>J126</f>
        <v>0</v>
      </c>
      <c r="L99" s="100"/>
    </row>
    <row r="100" spans="2:12" s="9" customFormat="1" ht="19.899999999999999" customHeight="1">
      <c r="B100" s="104"/>
      <c r="D100" s="105" t="s">
        <v>115</v>
      </c>
      <c r="E100" s="106"/>
      <c r="F100" s="106"/>
      <c r="G100" s="106"/>
      <c r="H100" s="106"/>
      <c r="I100" s="106"/>
      <c r="J100" s="107">
        <f>J127</f>
        <v>0</v>
      </c>
      <c r="L100" s="104"/>
    </row>
    <row r="101" spans="2:12" s="9" customFormat="1" ht="19.899999999999999" customHeight="1">
      <c r="B101" s="104"/>
      <c r="D101" s="105" t="s">
        <v>116</v>
      </c>
      <c r="E101" s="106"/>
      <c r="F101" s="106"/>
      <c r="G101" s="106"/>
      <c r="H101" s="106"/>
      <c r="I101" s="106"/>
      <c r="J101" s="107">
        <f>J129</f>
        <v>0</v>
      </c>
      <c r="L101" s="104"/>
    </row>
    <row r="102" spans="2:12" s="9" customFormat="1" ht="19.899999999999999" customHeight="1">
      <c r="B102" s="104"/>
      <c r="D102" s="105" t="s">
        <v>117</v>
      </c>
      <c r="E102" s="106"/>
      <c r="F102" s="106"/>
      <c r="G102" s="106"/>
      <c r="H102" s="106"/>
      <c r="I102" s="106"/>
      <c r="J102" s="107">
        <f>J131</f>
        <v>0</v>
      </c>
      <c r="L102" s="104"/>
    </row>
    <row r="103" spans="2:12" s="1" customFormat="1" ht="21.75" customHeight="1">
      <c r="B103" s="28"/>
      <c r="L103" s="28"/>
    </row>
    <row r="104" spans="2:12" s="1" customFormat="1" ht="7" customHeight="1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8"/>
    </row>
    <row r="108" spans="2:12" s="1" customFormat="1" ht="7" customHeight="1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8"/>
    </row>
    <row r="109" spans="2:12" s="1" customFormat="1" ht="25" customHeight="1">
      <c r="B109" s="28"/>
      <c r="C109" s="20" t="s">
        <v>118</v>
      </c>
      <c r="L109" s="28"/>
    </row>
    <row r="110" spans="2:12" s="1" customFormat="1" ht="7" customHeight="1">
      <c r="B110" s="28"/>
      <c r="L110" s="28"/>
    </row>
    <row r="111" spans="2:12" s="1" customFormat="1" ht="12" customHeight="1">
      <c r="B111" s="28"/>
      <c r="C111" s="25" t="s">
        <v>14</v>
      </c>
      <c r="L111" s="28"/>
    </row>
    <row r="112" spans="2:12" s="1" customFormat="1" ht="16.5" customHeight="1">
      <c r="B112" s="28"/>
      <c r="E112" s="290" t="str">
        <f>E7</f>
        <v>Rekonstrukce sportoviště v areálu SOŠ - 1.etapa</v>
      </c>
      <c r="F112" s="291"/>
      <c r="G112" s="291"/>
      <c r="H112" s="291"/>
      <c r="L112" s="28"/>
    </row>
    <row r="113" spans="2:65" s="1" customFormat="1" ht="12" customHeight="1">
      <c r="B113" s="28"/>
      <c r="C113" s="25" t="s">
        <v>101</v>
      </c>
      <c r="L113" s="28"/>
    </row>
    <row r="114" spans="2:65" s="1" customFormat="1" ht="16.5" customHeight="1">
      <c r="B114" s="28"/>
      <c r="E114" s="280" t="str">
        <f>E9</f>
        <v>SO-07 - Sadové úpravy</v>
      </c>
      <c r="F114" s="289"/>
      <c r="G114" s="289"/>
      <c r="H114" s="289"/>
      <c r="L114" s="28"/>
    </row>
    <row r="115" spans="2:65" s="1" customFormat="1" ht="7" customHeight="1">
      <c r="B115" s="28"/>
      <c r="L115" s="28"/>
    </row>
    <row r="116" spans="2:65" s="1" customFormat="1" ht="12" customHeight="1">
      <c r="B116" s="28"/>
      <c r="C116" s="25" t="s">
        <v>18</v>
      </c>
      <c r="F116" s="23" t="str">
        <f>F12</f>
        <v>ul.Jana Maláta, Nový Bydžov</v>
      </c>
      <c r="I116" s="25" t="s">
        <v>20</v>
      </c>
      <c r="J116" s="48" t="str">
        <f>IF(J12="","",J12)</f>
        <v>16. 9. 2025</v>
      </c>
      <c r="L116" s="28"/>
    </row>
    <row r="117" spans="2:65" s="1" customFormat="1" ht="7" customHeight="1">
      <c r="B117" s="28"/>
      <c r="L117" s="28"/>
    </row>
    <row r="118" spans="2:65" s="1" customFormat="1" ht="25.65" customHeight="1">
      <c r="B118" s="28"/>
      <c r="C118" s="25" t="s">
        <v>22</v>
      </c>
      <c r="F118" s="23" t="str">
        <f>E15</f>
        <v>Gymnázium, SOŠ a VOŠ nový Bydžov</v>
      </c>
      <c r="I118" s="25" t="s">
        <v>28</v>
      </c>
      <c r="J118" s="26" t="str">
        <f>E21</f>
        <v>Sportovní projekty s.r.o.</v>
      </c>
      <c r="L118" s="28"/>
    </row>
    <row r="119" spans="2:65" s="1" customFormat="1" ht="15.15" customHeight="1">
      <c r="B119" s="28"/>
      <c r="C119" s="25" t="s">
        <v>26</v>
      </c>
      <c r="F119" s="23" t="str">
        <f>IF(E18="","",E18)</f>
        <v xml:space="preserve"> </v>
      </c>
      <c r="I119" s="25" t="s">
        <v>31</v>
      </c>
      <c r="J119" s="26" t="str">
        <f>E24</f>
        <v>F Pecka</v>
      </c>
      <c r="L119" s="28"/>
    </row>
    <row r="120" spans="2:65" s="1" customFormat="1" ht="10.25" customHeight="1">
      <c r="B120" s="28"/>
      <c r="L120" s="28"/>
    </row>
    <row r="121" spans="2:65" s="10" customFormat="1" ht="29.25" customHeight="1">
      <c r="B121" s="108"/>
      <c r="C121" s="109" t="s">
        <v>119</v>
      </c>
      <c r="D121" s="110" t="s">
        <v>59</v>
      </c>
      <c r="E121" s="110" t="s">
        <v>55</v>
      </c>
      <c r="F121" s="110" t="s">
        <v>56</v>
      </c>
      <c r="G121" s="110" t="s">
        <v>120</v>
      </c>
      <c r="H121" s="110" t="s">
        <v>121</v>
      </c>
      <c r="I121" s="110" t="s">
        <v>122</v>
      </c>
      <c r="J121" s="111" t="s">
        <v>106</v>
      </c>
      <c r="K121" s="112" t="s">
        <v>123</v>
      </c>
      <c r="L121" s="108"/>
      <c r="M121" s="55" t="s">
        <v>1</v>
      </c>
      <c r="N121" s="56" t="s">
        <v>38</v>
      </c>
      <c r="O121" s="56" t="s">
        <v>124</v>
      </c>
      <c r="P121" s="56" t="s">
        <v>125</v>
      </c>
      <c r="Q121" s="56" t="s">
        <v>126</v>
      </c>
      <c r="R121" s="56" t="s">
        <v>127</v>
      </c>
      <c r="S121" s="56" t="s">
        <v>128</v>
      </c>
      <c r="T121" s="57" t="s">
        <v>129</v>
      </c>
    </row>
    <row r="122" spans="2:65" s="1" customFormat="1" ht="22.75" customHeight="1">
      <c r="B122" s="28"/>
      <c r="C122" s="60" t="s">
        <v>130</v>
      </c>
      <c r="J122" s="113">
        <f>BK122</f>
        <v>0</v>
      </c>
      <c r="L122" s="28"/>
      <c r="M122" s="58"/>
      <c r="N122" s="49"/>
      <c r="O122" s="49"/>
      <c r="P122" s="114">
        <f>P123+P126</f>
        <v>0</v>
      </c>
      <c r="Q122" s="49"/>
      <c r="R122" s="114">
        <f>R123+R126</f>
        <v>0</v>
      </c>
      <c r="S122" s="49"/>
      <c r="T122" s="115">
        <f>T123+T126</f>
        <v>0</v>
      </c>
      <c r="AT122" s="16" t="s">
        <v>73</v>
      </c>
      <c r="AU122" s="16" t="s">
        <v>108</v>
      </c>
      <c r="BK122" s="116">
        <f>BK123+BK126</f>
        <v>0</v>
      </c>
    </row>
    <row r="123" spans="2:65" s="11" customFormat="1" ht="25.9" customHeight="1">
      <c r="B123" s="117"/>
      <c r="D123" s="118" t="s">
        <v>73</v>
      </c>
      <c r="E123" s="119" t="s">
        <v>131</v>
      </c>
      <c r="F123" s="119" t="s">
        <v>132</v>
      </c>
      <c r="J123" s="120">
        <f>BK123</f>
        <v>0</v>
      </c>
      <c r="L123" s="117"/>
      <c r="M123" s="121"/>
      <c r="P123" s="122">
        <f>P124</f>
        <v>0</v>
      </c>
      <c r="R123" s="122">
        <f>R124</f>
        <v>0</v>
      </c>
      <c r="T123" s="123">
        <f>T124</f>
        <v>0</v>
      </c>
      <c r="AR123" s="118" t="s">
        <v>82</v>
      </c>
      <c r="AT123" s="124" t="s">
        <v>73</v>
      </c>
      <c r="AU123" s="124" t="s">
        <v>74</v>
      </c>
      <c r="AY123" s="118" t="s">
        <v>133</v>
      </c>
      <c r="BK123" s="125">
        <f>BK124</f>
        <v>0</v>
      </c>
    </row>
    <row r="124" spans="2:65" s="11" customFormat="1" ht="22.75" customHeight="1">
      <c r="B124" s="117"/>
      <c r="D124" s="118" t="s">
        <v>73</v>
      </c>
      <c r="E124" s="126" t="s">
        <v>82</v>
      </c>
      <c r="F124" s="126" t="s">
        <v>134</v>
      </c>
      <c r="J124" s="127">
        <f>BK124</f>
        <v>0</v>
      </c>
      <c r="L124" s="117"/>
      <c r="M124" s="121"/>
      <c r="P124" s="122">
        <f>P125</f>
        <v>0</v>
      </c>
      <c r="R124" s="122">
        <f>R125</f>
        <v>0</v>
      </c>
      <c r="T124" s="123">
        <f>T125</f>
        <v>0</v>
      </c>
      <c r="AR124" s="118" t="s">
        <v>82</v>
      </c>
      <c r="AT124" s="124" t="s">
        <v>73</v>
      </c>
      <c r="AU124" s="124" t="s">
        <v>82</v>
      </c>
      <c r="AY124" s="118" t="s">
        <v>133</v>
      </c>
      <c r="BK124" s="125">
        <f>BK125</f>
        <v>0</v>
      </c>
    </row>
    <row r="125" spans="2:65" s="1" customFormat="1" ht="16.5" customHeight="1">
      <c r="B125" s="128"/>
      <c r="C125" s="129" t="s">
        <v>82</v>
      </c>
      <c r="D125" s="129" t="s">
        <v>135</v>
      </c>
      <c r="E125" s="130" t="s">
        <v>969</v>
      </c>
      <c r="F125" s="131" t="s">
        <v>970</v>
      </c>
      <c r="G125" s="132" t="s">
        <v>430</v>
      </c>
      <c r="H125" s="133">
        <v>1</v>
      </c>
      <c r="I125" s="134">
        <f>SUM('SO-07'!G60:H60)</f>
        <v>0</v>
      </c>
      <c r="J125" s="134">
        <f>ROUND(I125*H125,2)</f>
        <v>0</v>
      </c>
      <c r="K125" s="135"/>
      <c r="L125" s="28"/>
      <c r="M125" s="136" t="s">
        <v>1</v>
      </c>
      <c r="N125" s="137" t="s">
        <v>39</v>
      </c>
      <c r="O125" s="138">
        <v>0</v>
      </c>
      <c r="P125" s="138">
        <f>O125*H125</f>
        <v>0</v>
      </c>
      <c r="Q125" s="138">
        <v>0</v>
      </c>
      <c r="R125" s="138">
        <f>Q125*H125</f>
        <v>0</v>
      </c>
      <c r="S125" s="138">
        <v>0</v>
      </c>
      <c r="T125" s="139">
        <f>S125*H125</f>
        <v>0</v>
      </c>
      <c r="AR125" s="140" t="s">
        <v>139</v>
      </c>
      <c r="AT125" s="140" t="s">
        <v>135</v>
      </c>
      <c r="AU125" s="140" t="s">
        <v>84</v>
      </c>
      <c r="AY125" s="16" t="s">
        <v>133</v>
      </c>
      <c r="BE125" s="141">
        <f>IF(N125="základní",J125,0)</f>
        <v>0</v>
      </c>
      <c r="BF125" s="141">
        <f>IF(N125="snížená",J125,0)</f>
        <v>0</v>
      </c>
      <c r="BG125" s="141">
        <f>IF(N125="zákl. přenesená",J125,0)</f>
        <v>0</v>
      </c>
      <c r="BH125" s="141">
        <f>IF(N125="sníž. přenesená",J125,0)</f>
        <v>0</v>
      </c>
      <c r="BI125" s="141">
        <f>IF(N125="nulová",J125,0)</f>
        <v>0</v>
      </c>
      <c r="BJ125" s="16" t="s">
        <v>82</v>
      </c>
      <c r="BK125" s="141">
        <f>ROUND(I125*H125,2)</f>
        <v>0</v>
      </c>
      <c r="BL125" s="16" t="s">
        <v>139</v>
      </c>
      <c r="BM125" s="140" t="s">
        <v>971</v>
      </c>
    </row>
    <row r="126" spans="2:65" s="11" customFormat="1" ht="25.9" customHeight="1">
      <c r="B126" s="117"/>
      <c r="D126" s="118" t="s">
        <v>73</v>
      </c>
      <c r="E126" s="119" t="s">
        <v>312</v>
      </c>
      <c r="F126" s="119" t="s">
        <v>313</v>
      </c>
      <c r="J126" s="120">
        <f>BK126</f>
        <v>0</v>
      </c>
      <c r="L126" s="117"/>
      <c r="M126" s="121"/>
      <c r="P126" s="122">
        <f>P127+P129+P131</f>
        <v>0</v>
      </c>
      <c r="R126" s="122">
        <f>R127+R129+R131</f>
        <v>0</v>
      </c>
      <c r="T126" s="123">
        <f>T127+T129+T131</f>
        <v>0</v>
      </c>
      <c r="AR126" s="118" t="s">
        <v>158</v>
      </c>
      <c r="AT126" s="124" t="s">
        <v>73</v>
      </c>
      <c r="AU126" s="124" t="s">
        <v>74</v>
      </c>
      <c r="AY126" s="118" t="s">
        <v>133</v>
      </c>
      <c r="BK126" s="125">
        <f>BK127+BK129+BK131</f>
        <v>0</v>
      </c>
    </row>
    <row r="127" spans="2:65" s="11" customFormat="1" ht="22.75" customHeight="1">
      <c r="B127" s="117"/>
      <c r="D127" s="118" t="s">
        <v>73</v>
      </c>
      <c r="E127" s="126" t="s">
        <v>322</v>
      </c>
      <c r="F127" s="126" t="s">
        <v>323</v>
      </c>
      <c r="J127" s="127">
        <f>BK127</f>
        <v>0</v>
      </c>
      <c r="L127" s="117"/>
      <c r="M127" s="121"/>
      <c r="P127" s="122">
        <f>P128</f>
        <v>0</v>
      </c>
      <c r="R127" s="122">
        <f>R128</f>
        <v>0</v>
      </c>
      <c r="T127" s="123">
        <f>T128</f>
        <v>0</v>
      </c>
      <c r="AR127" s="118" t="s">
        <v>158</v>
      </c>
      <c r="AT127" s="124" t="s">
        <v>73</v>
      </c>
      <c r="AU127" s="124" t="s">
        <v>82</v>
      </c>
      <c r="AY127" s="118" t="s">
        <v>133</v>
      </c>
      <c r="BK127" s="125">
        <f>BK128</f>
        <v>0</v>
      </c>
    </row>
    <row r="128" spans="2:65" s="1" customFormat="1" ht="16.5" customHeight="1">
      <c r="B128" s="128"/>
      <c r="C128" s="129" t="s">
        <v>84</v>
      </c>
      <c r="D128" s="129" t="s">
        <v>135</v>
      </c>
      <c r="E128" s="130" t="s">
        <v>325</v>
      </c>
      <c r="F128" s="131" t="s">
        <v>323</v>
      </c>
      <c r="G128" s="132" t="s">
        <v>326</v>
      </c>
      <c r="H128" s="133"/>
      <c r="I128" s="134"/>
      <c r="J128" s="134">
        <f>ROUND(I128*H128,2)</f>
        <v>0</v>
      </c>
      <c r="K128" s="135"/>
      <c r="L128" s="28"/>
      <c r="M128" s="136" t="s">
        <v>1</v>
      </c>
      <c r="N128" s="137" t="s">
        <v>39</v>
      </c>
      <c r="O128" s="138">
        <v>0</v>
      </c>
      <c r="P128" s="138">
        <f>O128*H128</f>
        <v>0</v>
      </c>
      <c r="Q128" s="138">
        <v>0</v>
      </c>
      <c r="R128" s="138">
        <f>Q128*H128</f>
        <v>0</v>
      </c>
      <c r="S128" s="138">
        <v>0</v>
      </c>
      <c r="T128" s="139">
        <f>S128*H128</f>
        <v>0</v>
      </c>
      <c r="AR128" s="140" t="s">
        <v>320</v>
      </c>
      <c r="AT128" s="140" t="s">
        <v>135</v>
      </c>
      <c r="AU128" s="140" t="s">
        <v>84</v>
      </c>
      <c r="AY128" s="16" t="s">
        <v>133</v>
      </c>
      <c r="BE128" s="141">
        <f>IF(N128="základní",J128,0)</f>
        <v>0</v>
      </c>
      <c r="BF128" s="141">
        <f>IF(N128="snížená",J128,0)</f>
        <v>0</v>
      </c>
      <c r="BG128" s="141">
        <f>IF(N128="zákl. přenesená",J128,0)</f>
        <v>0</v>
      </c>
      <c r="BH128" s="141">
        <f>IF(N128="sníž. přenesená",J128,0)</f>
        <v>0</v>
      </c>
      <c r="BI128" s="141">
        <f>IF(N128="nulová",J128,0)</f>
        <v>0</v>
      </c>
      <c r="BJ128" s="16" t="s">
        <v>82</v>
      </c>
      <c r="BK128" s="141">
        <f>ROUND(I128*H128,2)</f>
        <v>0</v>
      </c>
      <c r="BL128" s="16" t="s">
        <v>320</v>
      </c>
      <c r="BM128" s="140" t="s">
        <v>972</v>
      </c>
    </row>
    <row r="129" spans="2:65" s="11" customFormat="1" ht="22.75" customHeight="1">
      <c r="B129" s="117"/>
      <c r="D129" s="118" t="s">
        <v>73</v>
      </c>
      <c r="E129" s="126" t="s">
        <v>328</v>
      </c>
      <c r="F129" s="126" t="s">
        <v>329</v>
      </c>
      <c r="J129" s="127">
        <f>BK129</f>
        <v>0</v>
      </c>
      <c r="L129" s="117"/>
      <c r="M129" s="121"/>
      <c r="P129" s="122">
        <f>P130</f>
        <v>0</v>
      </c>
      <c r="R129" s="122">
        <f>R130</f>
        <v>0</v>
      </c>
      <c r="T129" s="123">
        <f>T130</f>
        <v>0</v>
      </c>
      <c r="AR129" s="118" t="s">
        <v>158</v>
      </c>
      <c r="AT129" s="124" t="s">
        <v>73</v>
      </c>
      <c r="AU129" s="124" t="s">
        <v>82</v>
      </c>
      <c r="AY129" s="118" t="s">
        <v>133</v>
      </c>
      <c r="BK129" s="125">
        <f>BK130</f>
        <v>0</v>
      </c>
    </row>
    <row r="130" spans="2:65" s="1" customFormat="1" ht="16.5" customHeight="1">
      <c r="B130" s="128"/>
      <c r="C130" s="129" t="s">
        <v>150</v>
      </c>
      <c r="D130" s="129" t="s">
        <v>135</v>
      </c>
      <c r="E130" s="130" t="s">
        <v>331</v>
      </c>
      <c r="F130" s="131" t="s">
        <v>329</v>
      </c>
      <c r="G130" s="132" t="s">
        <v>326</v>
      </c>
      <c r="H130" s="133"/>
      <c r="I130" s="134"/>
      <c r="J130" s="134">
        <f>ROUND(I130*H130,2)</f>
        <v>0</v>
      </c>
      <c r="K130" s="135"/>
      <c r="L130" s="28"/>
      <c r="M130" s="136" t="s">
        <v>1</v>
      </c>
      <c r="N130" s="137" t="s">
        <v>39</v>
      </c>
      <c r="O130" s="138">
        <v>0</v>
      </c>
      <c r="P130" s="138">
        <f>O130*H130</f>
        <v>0</v>
      </c>
      <c r="Q130" s="138">
        <v>0</v>
      </c>
      <c r="R130" s="138">
        <f>Q130*H130</f>
        <v>0</v>
      </c>
      <c r="S130" s="138">
        <v>0</v>
      </c>
      <c r="T130" s="139">
        <f>S130*H130</f>
        <v>0</v>
      </c>
      <c r="AR130" s="140" t="s">
        <v>320</v>
      </c>
      <c r="AT130" s="140" t="s">
        <v>135</v>
      </c>
      <c r="AU130" s="140" t="s">
        <v>84</v>
      </c>
      <c r="AY130" s="16" t="s">
        <v>133</v>
      </c>
      <c r="BE130" s="141">
        <f>IF(N130="základní",J130,0)</f>
        <v>0</v>
      </c>
      <c r="BF130" s="141">
        <f>IF(N130="snížená",J130,0)</f>
        <v>0</v>
      </c>
      <c r="BG130" s="141">
        <f>IF(N130="zákl. přenesená",J130,0)</f>
        <v>0</v>
      </c>
      <c r="BH130" s="141">
        <f>IF(N130="sníž. přenesená",J130,0)</f>
        <v>0</v>
      </c>
      <c r="BI130" s="141">
        <f>IF(N130="nulová",J130,0)</f>
        <v>0</v>
      </c>
      <c r="BJ130" s="16" t="s">
        <v>82</v>
      </c>
      <c r="BK130" s="141">
        <f>ROUND(I130*H130,2)</f>
        <v>0</v>
      </c>
      <c r="BL130" s="16" t="s">
        <v>320</v>
      </c>
      <c r="BM130" s="140" t="s">
        <v>973</v>
      </c>
    </row>
    <row r="131" spans="2:65" s="11" customFormat="1" ht="22.75" customHeight="1">
      <c r="B131" s="117"/>
      <c r="D131" s="118" t="s">
        <v>73</v>
      </c>
      <c r="E131" s="126" t="s">
        <v>333</v>
      </c>
      <c r="F131" s="126" t="s">
        <v>334</v>
      </c>
      <c r="J131" s="127">
        <f>BK131</f>
        <v>0</v>
      </c>
      <c r="L131" s="117"/>
      <c r="M131" s="121"/>
      <c r="P131" s="122">
        <f>P132</f>
        <v>0</v>
      </c>
      <c r="R131" s="122">
        <f>R132</f>
        <v>0</v>
      </c>
      <c r="T131" s="123">
        <f>T132</f>
        <v>0</v>
      </c>
      <c r="AR131" s="118" t="s">
        <v>158</v>
      </c>
      <c r="AT131" s="124" t="s">
        <v>73</v>
      </c>
      <c r="AU131" s="124" t="s">
        <v>82</v>
      </c>
      <c r="AY131" s="118" t="s">
        <v>133</v>
      </c>
      <c r="BK131" s="125">
        <f>BK132</f>
        <v>0</v>
      </c>
    </row>
    <row r="132" spans="2:65" s="1" customFormat="1" ht="16.5" customHeight="1">
      <c r="B132" s="128"/>
      <c r="C132" s="129" t="s">
        <v>139</v>
      </c>
      <c r="D132" s="129" t="s">
        <v>135</v>
      </c>
      <c r="E132" s="130" t="s">
        <v>336</v>
      </c>
      <c r="F132" s="131" t="s">
        <v>337</v>
      </c>
      <c r="G132" s="132" t="s">
        <v>326</v>
      </c>
      <c r="H132" s="133"/>
      <c r="I132" s="134"/>
      <c r="J132" s="134">
        <f>ROUND(I132*H132,2)</f>
        <v>0</v>
      </c>
      <c r="K132" s="135"/>
      <c r="L132" s="28"/>
      <c r="M132" s="155" t="s">
        <v>1</v>
      </c>
      <c r="N132" s="156" t="s">
        <v>39</v>
      </c>
      <c r="O132" s="157">
        <v>0</v>
      </c>
      <c r="P132" s="157">
        <f>O132*H132</f>
        <v>0</v>
      </c>
      <c r="Q132" s="157">
        <v>0</v>
      </c>
      <c r="R132" s="157">
        <f>Q132*H132</f>
        <v>0</v>
      </c>
      <c r="S132" s="157">
        <v>0</v>
      </c>
      <c r="T132" s="158">
        <f>S132*H132</f>
        <v>0</v>
      </c>
      <c r="AR132" s="140" t="s">
        <v>320</v>
      </c>
      <c r="AT132" s="140" t="s">
        <v>135</v>
      </c>
      <c r="AU132" s="140" t="s">
        <v>84</v>
      </c>
      <c r="AY132" s="16" t="s">
        <v>133</v>
      </c>
      <c r="BE132" s="141">
        <f>IF(N132="základní",J132,0)</f>
        <v>0</v>
      </c>
      <c r="BF132" s="141">
        <f>IF(N132="snížená",J132,0)</f>
        <v>0</v>
      </c>
      <c r="BG132" s="141">
        <f>IF(N132="zákl. přenesená",J132,0)</f>
        <v>0</v>
      </c>
      <c r="BH132" s="141">
        <f>IF(N132="sníž. přenesená",J132,0)</f>
        <v>0</v>
      </c>
      <c r="BI132" s="141">
        <f>IF(N132="nulová",J132,0)</f>
        <v>0</v>
      </c>
      <c r="BJ132" s="16" t="s">
        <v>82</v>
      </c>
      <c r="BK132" s="141">
        <f>ROUND(I132*H132,2)</f>
        <v>0</v>
      </c>
      <c r="BL132" s="16" t="s">
        <v>320</v>
      </c>
      <c r="BM132" s="140" t="s">
        <v>974</v>
      </c>
    </row>
    <row r="133" spans="2:65" s="1" customFormat="1" ht="7" customHeight="1">
      <c r="B133" s="40"/>
      <c r="C133" s="41"/>
      <c r="D133" s="41"/>
      <c r="E133" s="41"/>
      <c r="F133" s="41"/>
      <c r="G133" s="41"/>
      <c r="H133" s="41"/>
      <c r="I133" s="41"/>
      <c r="J133" s="41"/>
      <c r="K133" s="41"/>
      <c r="L133" s="28"/>
    </row>
  </sheetData>
  <autoFilter ref="C121:K132" xr:uid="{00000000-0009-0000-0000-000006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92D1F-F04E-474E-9656-0932F9CB9E1B}">
  <dimension ref="A1:O61"/>
  <sheetViews>
    <sheetView topLeftCell="A13" workbookViewId="0">
      <selection activeCell="H47" sqref="H47"/>
    </sheetView>
  </sheetViews>
  <sheetFormatPr defaultRowHeight="16.5" customHeight="1"/>
  <cols>
    <col min="1" max="1" width="5.21875" style="240" customWidth="1"/>
    <col min="2" max="2" width="13.6640625" style="254" customWidth="1"/>
    <col min="3" max="3" width="52.21875" style="244" customWidth="1"/>
    <col min="4" max="4" width="6.109375" style="243" customWidth="1"/>
    <col min="5" max="5" width="11" style="243" customWidth="1"/>
    <col min="7" max="7" width="16.44140625" customWidth="1"/>
    <col min="8" max="8" width="17.109375" bestFit="1" customWidth="1"/>
    <col min="9" max="9" width="14.6640625" bestFit="1" customWidth="1"/>
    <col min="10" max="10" width="16.109375" bestFit="1" customWidth="1"/>
    <col min="11" max="11" width="17.44140625" customWidth="1"/>
    <col min="13" max="13" width="11.5546875" bestFit="1" customWidth="1"/>
    <col min="15" max="15" width="22.33203125" hidden="1" customWidth="1"/>
  </cols>
  <sheetData>
    <row r="1" spans="1:10" ht="16.5" customHeight="1">
      <c r="A1" s="174" t="s">
        <v>27</v>
      </c>
      <c r="B1" s="175"/>
      <c r="C1" s="176"/>
      <c r="D1" s="177"/>
      <c r="E1" s="177"/>
    </row>
    <row r="2" spans="1:10" ht="16.5" customHeight="1" thickBot="1">
      <c r="A2" s="178"/>
      <c r="B2" s="179"/>
      <c r="C2" s="180"/>
      <c r="D2" s="180"/>
      <c r="E2" s="181"/>
    </row>
    <row r="3" spans="1:10" ht="16.5" customHeight="1" thickTop="1">
      <c r="A3" s="298" t="s">
        <v>975</v>
      </c>
      <c r="B3" s="299"/>
      <c r="C3" s="300"/>
      <c r="D3" s="300"/>
      <c r="E3" s="301"/>
      <c r="F3" s="305" t="s">
        <v>976</v>
      </c>
      <c r="G3" s="306"/>
      <c r="H3" s="306"/>
      <c r="I3" s="306"/>
      <c r="J3" s="307"/>
    </row>
    <row r="4" spans="1:10" ht="29.5" customHeight="1" thickBot="1">
      <c r="A4" s="302"/>
      <c r="B4" s="303"/>
      <c r="C4" s="303"/>
      <c r="D4" s="303"/>
      <c r="E4" s="304"/>
      <c r="F4" s="308"/>
      <c r="G4" s="309"/>
      <c r="H4" s="309"/>
      <c r="I4" s="309"/>
      <c r="J4" s="310"/>
    </row>
    <row r="5" spans="1:10" ht="16.5" customHeight="1" thickTop="1">
      <c r="A5" s="311" t="s">
        <v>977</v>
      </c>
      <c r="B5" s="314" t="s">
        <v>978</v>
      </c>
      <c r="C5" s="317" t="s">
        <v>27</v>
      </c>
      <c r="D5" s="317" t="s">
        <v>979</v>
      </c>
      <c r="E5" s="320" t="s">
        <v>121</v>
      </c>
      <c r="F5" s="182" t="s">
        <v>980</v>
      </c>
      <c r="G5" s="183"/>
      <c r="H5" s="184"/>
      <c r="I5" s="323" t="s">
        <v>981</v>
      </c>
      <c r="J5" s="324"/>
    </row>
    <row r="6" spans="1:10" ht="16.5" customHeight="1">
      <c r="A6" s="312"/>
      <c r="B6" s="315"/>
      <c r="C6" s="318"/>
      <c r="D6" s="318"/>
      <c r="E6" s="321"/>
      <c r="F6" s="325" t="s">
        <v>982</v>
      </c>
      <c r="G6" s="327" t="s">
        <v>983</v>
      </c>
      <c r="H6" s="328"/>
      <c r="I6" s="292" t="s">
        <v>984</v>
      </c>
      <c r="J6" s="294" t="s">
        <v>985</v>
      </c>
    </row>
    <row r="7" spans="1:10" ht="16.5" customHeight="1" thickBot="1">
      <c r="A7" s="313"/>
      <c r="B7" s="316"/>
      <c r="C7" s="319"/>
      <c r="D7" s="319"/>
      <c r="E7" s="322"/>
      <c r="F7" s="326"/>
      <c r="G7" s="185" t="s">
        <v>986</v>
      </c>
      <c r="H7" s="186" t="s">
        <v>987</v>
      </c>
      <c r="I7" s="293"/>
      <c r="J7" s="295"/>
    </row>
    <row r="8" spans="1:10" ht="16.5" customHeight="1">
      <c r="A8" s="187"/>
      <c r="B8" s="188"/>
      <c r="C8" s="189" t="s">
        <v>118</v>
      </c>
      <c r="D8" s="190"/>
      <c r="E8" s="191"/>
      <c r="F8" s="192"/>
      <c r="G8" s="193"/>
      <c r="H8" s="192"/>
      <c r="I8" s="193"/>
      <c r="J8" s="194"/>
    </row>
    <row r="9" spans="1:10" ht="16.5" customHeight="1">
      <c r="A9" s="195"/>
      <c r="B9" s="196"/>
      <c r="C9" s="197" t="s">
        <v>134</v>
      </c>
      <c r="D9" s="198"/>
      <c r="E9" s="199"/>
      <c r="F9" s="200"/>
      <c r="G9" s="201"/>
      <c r="H9" s="202"/>
      <c r="I9" s="201"/>
      <c r="J9" s="203"/>
    </row>
    <row r="10" spans="1:10" ht="16.5" customHeight="1">
      <c r="A10" s="195">
        <v>5</v>
      </c>
      <c r="B10" s="204"/>
      <c r="C10" s="205" t="s">
        <v>988</v>
      </c>
      <c r="D10" s="206" t="s">
        <v>989</v>
      </c>
      <c r="E10" s="199">
        <v>56</v>
      </c>
      <c r="F10" s="200"/>
      <c r="G10" s="201"/>
      <c r="H10" s="202">
        <f>F10*E10</f>
        <v>0</v>
      </c>
      <c r="I10" s="201"/>
      <c r="J10" s="203"/>
    </row>
    <row r="11" spans="1:10" ht="16.5" customHeight="1">
      <c r="A11" s="195">
        <v>6</v>
      </c>
      <c r="B11" s="207" t="s">
        <v>990</v>
      </c>
      <c r="C11" s="205" t="s">
        <v>991</v>
      </c>
      <c r="D11" s="206" t="s">
        <v>989</v>
      </c>
      <c r="E11" s="199">
        <v>56</v>
      </c>
      <c r="F11" s="208"/>
      <c r="G11" s="201"/>
      <c r="H11" s="209">
        <f>F11*E11</f>
        <v>0</v>
      </c>
      <c r="I11" s="201"/>
      <c r="J11" s="203"/>
    </row>
    <row r="12" spans="1:10" ht="16.5" customHeight="1">
      <c r="A12" s="195">
        <v>7</v>
      </c>
      <c r="B12" s="207" t="s">
        <v>992</v>
      </c>
      <c r="C12" s="205" t="s">
        <v>993</v>
      </c>
      <c r="D12" s="206" t="s">
        <v>994</v>
      </c>
      <c r="E12" s="199">
        <v>379</v>
      </c>
      <c r="F12" s="200"/>
      <c r="G12" s="201"/>
      <c r="H12" s="202">
        <f>F12*E12</f>
        <v>0</v>
      </c>
      <c r="I12" s="201"/>
      <c r="J12" s="203"/>
    </row>
    <row r="13" spans="1:10" ht="16.5" customHeight="1">
      <c r="A13" s="195">
        <v>8</v>
      </c>
      <c r="B13" s="207" t="s">
        <v>995</v>
      </c>
      <c r="C13" s="205" t="s">
        <v>996</v>
      </c>
      <c r="D13" s="206" t="s">
        <v>989</v>
      </c>
      <c r="E13" s="199">
        <v>113</v>
      </c>
      <c r="F13" s="200"/>
      <c r="G13" s="201"/>
      <c r="H13" s="202">
        <f>F13*E13</f>
        <v>0</v>
      </c>
      <c r="I13" s="201"/>
      <c r="J13" s="203"/>
    </row>
    <row r="14" spans="1:10" ht="16.5" customHeight="1">
      <c r="A14" s="210"/>
      <c r="B14" s="207"/>
      <c r="C14" s="197" t="s">
        <v>997</v>
      </c>
      <c r="D14" s="206"/>
      <c r="E14" s="199"/>
      <c r="F14" s="208"/>
      <c r="G14" s="209"/>
      <c r="H14" s="209"/>
      <c r="I14" s="211"/>
      <c r="J14" s="212"/>
    </row>
    <row r="15" spans="1:10" ht="16.5" customHeight="1">
      <c r="A15" s="210">
        <v>9</v>
      </c>
      <c r="B15" s="207" t="s">
        <v>998</v>
      </c>
      <c r="C15" s="205" t="s">
        <v>999</v>
      </c>
      <c r="D15" s="206" t="s">
        <v>994</v>
      </c>
      <c r="E15" s="199">
        <v>964</v>
      </c>
      <c r="F15" s="208"/>
      <c r="G15" s="209"/>
      <c r="H15" s="209">
        <f>F15*E15</f>
        <v>0</v>
      </c>
      <c r="I15" s="211"/>
      <c r="J15" s="212"/>
    </row>
    <row r="16" spans="1:10" ht="16.5" customHeight="1">
      <c r="A16" s="210">
        <v>10</v>
      </c>
      <c r="B16" s="196" t="s">
        <v>1000</v>
      </c>
      <c r="C16" s="205" t="s">
        <v>1001</v>
      </c>
      <c r="D16" s="206" t="s">
        <v>989</v>
      </c>
      <c r="E16" s="199">
        <v>19.28</v>
      </c>
      <c r="F16" s="208"/>
      <c r="G16" s="209"/>
      <c r="H16" s="209">
        <f>F16*E16</f>
        <v>0</v>
      </c>
      <c r="I16" s="211"/>
      <c r="J16" s="212"/>
    </row>
    <row r="17" spans="1:10" ht="16.5" customHeight="1">
      <c r="A17" s="210"/>
      <c r="B17" s="196"/>
      <c r="C17" s="197" t="s">
        <v>1002</v>
      </c>
      <c r="D17" s="206"/>
      <c r="E17" s="199"/>
      <c r="F17" s="208"/>
      <c r="G17" s="209"/>
      <c r="H17" s="209"/>
      <c r="I17" s="211"/>
      <c r="J17" s="212"/>
    </row>
    <row r="18" spans="1:10" ht="16.5" customHeight="1">
      <c r="A18" s="210"/>
      <c r="B18" s="196"/>
      <c r="C18" s="213" t="s">
        <v>1003</v>
      </c>
      <c r="D18" s="206"/>
      <c r="E18" s="199"/>
      <c r="F18" s="208"/>
      <c r="G18" s="209"/>
      <c r="H18" s="209"/>
      <c r="I18" s="211"/>
      <c r="J18" s="212"/>
    </row>
    <row r="19" spans="1:10" ht="16.5" customHeight="1">
      <c r="A19" s="210">
        <v>11</v>
      </c>
      <c r="B19" s="196" t="s">
        <v>1004</v>
      </c>
      <c r="C19" s="205" t="s">
        <v>1005</v>
      </c>
      <c r="D19" s="206" t="s">
        <v>994</v>
      </c>
      <c r="E19" s="199">
        <v>626</v>
      </c>
      <c r="F19" s="208"/>
      <c r="G19" s="209"/>
      <c r="H19" s="209">
        <f t="shared" ref="H19:H25" si="0">F19*E19</f>
        <v>0</v>
      </c>
      <c r="I19" s="211"/>
      <c r="J19" s="212"/>
    </row>
    <row r="20" spans="1:10" ht="16.5" customHeight="1">
      <c r="A20" s="210">
        <v>12</v>
      </c>
      <c r="B20" s="196" t="s">
        <v>1006</v>
      </c>
      <c r="C20" s="205" t="s">
        <v>1007</v>
      </c>
      <c r="D20" s="206" t="s">
        <v>994</v>
      </c>
      <c r="E20" s="199">
        <v>626</v>
      </c>
      <c r="F20" s="208"/>
      <c r="G20" s="209"/>
      <c r="H20" s="209">
        <f>F20*E20</f>
        <v>0</v>
      </c>
      <c r="I20" s="211"/>
      <c r="J20" s="212"/>
    </row>
    <row r="21" spans="1:10" ht="16.5" customHeight="1">
      <c r="A21" s="210">
        <v>13</v>
      </c>
      <c r="B21" s="196" t="s">
        <v>1008</v>
      </c>
      <c r="C21" s="205" t="s">
        <v>1009</v>
      </c>
      <c r="D21" s="206" t="s">
        <v>994</v>
      </c>
      <c r="E21" s="199">
        <v>626</v>
      </c>
      <c r="F21" s="208"/>
      <c r="G21" s="209"/>
      <c r="H21" s="209">
        <f>F21*E21</f>
        <v>0</v>
      </c>
      <c r="I21" s="211"/>
      <c r="J21" s="212"/>
    </row>
    <row r="22" spans="1:10" ht="16.5" customHeight="1">
      <c r="A22" s="210">
        <v>14</v>
      </c>
      <c r="B22" s="196" t="s">
        <v>1010</v>
      </c>
      <c r="C22" s="205" t="s">
        <v>1011</v>
      </c>
      <c r="D22" s="206" t="s">
        <v>994</v>
      </c>
      <c r="E22" s="199">
        <v>626</v>
      </c>
      <c r="F22" s="208"/>
      <c r="G22" s="209"/>
      <c r="H22" s="209">
        <f>F22*E22</f>
        <v>0</v>
      </c>
      <c r="I22" s="211"/>
      <c r="J22" s="212"/>
    </row>
    <row r="23" spans="1:10" ht="16.5" customHeight="1">
      <c r="A23" s="210">
        <v>15</v>
      </c>
      <c r="B23" s="196" t="s">
        <v>1012</v>
      </c>
      <c r="C23" s="205" t="s">
        <v>1013</v>
      </c>
      <c r="D23" s="206" t="s">
        <v>994</v>
      </c>
      <c r="E23" s="199">
        <v>626</v>
      </c>
      <c r="F23" s="208"/>
      <c r="G23" s="209"/>
      <c r="H23" s="209">
        <f t="shared" si="0"/>
        <v>0</v>
      </c>
      <c r="I23" s="211"/>
      <c r="J23" s="212"/>
    </row>
    <row r="24" spans="1:10" ht="16.5" customHeight="1">
      <c r="A24" s="210">
        <v>16</v>
      </c>
      <c r="B24" s="207" t="s">
        <v>998</v>
      </c>
      <c r="C24" s="205" t="s">
        <v>1014</v>
      </c>
      <c r="D24" s="206" t="s">
        <v>994</v>
      </c>
      <c r="E24" s="199">
        <v>626</v>
      </c>
      <c r="F24" s="208"/>
      <c r="G24" s="209"/>
      <c r="H24" s="209">
        <f t="shared" si="0"/>
        <v>0</v>
      </c>
      <c r="I24" s="211"/>
      <c r="J24" s="212"/>
    </row>
    <row r="25" spans="1:10" ht="16.5" customHeight="1">
      <c r="A25" s="210">
        <v>17</v>
      </c>
      <c r="B25" s="196" t="s">
        <v>1000</v>
      </c>
      <c r="C25" s="205" t="s">
        <v>1015</v>
      </c>
      <c r="D25" s="206" t="s">
        <v>989</v>
      </c>
      <c r="E25" s="199">
        <v>12.52</v>
      </c>
      <c r="F25" s="208"/>
      <c r="G25" s="209"/>
      <c r="H25" s="209">
        <f t="shared" si="0"/>
        <v>0</v>
      </c>
      <c r="I25" s="211"/>
      <c r="J25" s="212"/>
    </row>
    <row r="26" spans="1:10" ht="16.5" customHeight="1">
      <c r="A26" s="195"/>
      <c r="B26" s="196"/>
      <c r="C26" s="197" t="s">
        <v>1016</v>
      </c>
      <c r="D26" s="198"/>
      <c r="E26" s="199"/>
      <c r="F26" s="200"/>
      <c r="G26" s="201"/>
      <c r="H26" s="202"/>
      <c r="I26" s="201"/>
      <c r="J26" s="203"/>
    </row>
    <row r="27" spans="1:10" ht="16.5" customHeight="1">
      <c r="A27" s="195">
        <v>18</v>
      </c>
      <c r="B27" s="207" t="s">
        <v>1017</v>
      </c>
      <c r="C27" s="205" t="s">
        <v>1018</v>
      </c>
      <c r="D27" s="206" t="s">
        <v>253</v>
      </c>
      <c r="E27" s="199">
        <v>9</v>
      </c>
      <c r="F27" s="208"/>
      <c r="G27" s="201"/>
      <c r="H27" s="209">
        <f t="shared" ref="H27:H32" si="1">F27*E27</f>
        <v>0</v>
      </c>
      <c r="I27" s="201"/>
      <c r="J27" s="203"/>
    </row>
    <row r="28" spans="1:10" ht="16.5" customHeight="1">
      <c r="A28" s="195">
        <v>19</v>
      </c>
      <c r="B28" s="207" t="s">
        <v>1019</v>
      </c>
      <c r="C28" s="205" t="s">
        <v>1020</v>
      </c>
      <c r="D28" s="206" t="s">
        <v>253</v>
      </c>
      <c r="E28" s="199">
        <v>9</v>
      </c>
      <c r="F28" s="208"/>
      <c r="G28" s="201"/>
      <c r="H28" s="209">
        <f t="shared" si="1"/>
        <v>0</v>
      </c>
      <c r="I28" s="201"/>
      <c r="J28" s="203"/>
    </row>
    <row r="29" spans="1:10" ht="16.5" customHeight="1">
      <c r="A29" s="195">
        <v>20</v>
      </c>
      <c r="B29" s="207" t="s">
        <v>1021</v>
      </c>
      <c r="C29" s="205" t="s">
        <v>1022</v>
      </c>
      <c r="D29" s="206" t="s">
        <v>253</v>
      </c>
      <c r="E29" s="199">
        <v>27</v>
      </c>
      <c r="F29" s="208"/>
      <c r="G29" s="201"/>
      <c r="H29" s="209">
        <f t="shared" si="1"/>
        <v>0</v>
      </c>
      <c r="I29" s="201"/>
      <c r="J29" s="203"/>
    </row>
    <row r="30" spans="1:10" ht="16.5" customHeight="1">
      <c r="A30" s="195">
        <v>21</v>
      </c>
      <c r="B30" s="207" t="s">
        <v>1023</v>
      </c>
      <c r="C30" s="205" t="s">
        <v>1024</v>
      </c>
      <c r="D30" s="206" t="s">
        <v>253</v>
      </c>
      <c r="E30" s="199">
        <v>9</v>
      </c>
      <c r="F30" s="208"/>
      <c r="G30" s="201"/>
      <c r="H30" s="209">
        <f t="shared" si="1"/>
        <v>0</v>
      </c>
      <c r="I30" s="201"/>
      <c r="J30" s="203"/>
    </row>
    <row r="31" spans="1:10" ht="16.5" customHeight="1">
      <c r="A31" s="195">
        <v>22</v>
      </c>
      <c r="B31" s="207" t="s">
        <v>1025</v>
      </c>
      <c r="C31" s="205" t="s">
        <v>1026</v>
      </c>
      <c r="D31" s="198" t="s">
        <v>1027</v>
      </c>
      <c r="E31" s="199">
        <v>1.35</v>
      </c>
      <c r="F31" s="208"/>
      <c r="G31" s="201"/>
      <c r="H31" s="209">
        <f t="shared" si="1"/>
        <v>0</v>
      </c>
      <c r="I31" s="201"/>
      <c r="J31" s="203"/>
    </row>
    <row r="32" spans="1:10" ht="16.5" customHeight="1">
      <c r="A32" s="195">
        <v>23</v>
      </c>
      <c r="B32" s="207" t="s">
        <v>1028</v>
      </c>
      <c r="C32" s="205" t="s">
        <v>1029</v>
      </c>
      <c r="D32" s="206" t="s">
        <v>989</v>
      </c>
      <c r="E32" s="199">
        <v>0.94499999999999995</v>
      </c>
      <c r="F32" s="208"/>
      <c r="G32" s="201"/>
      <c r="H32" s="209">
        <f t="shared" si="1"/>
        <v>0</v>
      </c>
      <c r="I32" s="201"/>
      <c r="J32" s="203"/>
    </row>
    <row r="33" spans="1:15" ht="16.5" customHeight="1">
      <c r="A33" s="195"/>
      <c r="B33" s="196"/>
      <c r="C33" s="214" t="s">
        <v>1030</v>
      </c>
      <c r="D33" s="198"/>
      <c r="E33" s="199"/>
      <c r="F33" s="200"/>
      <c r="G33" s="201"/>
      <c r="H33" s="215">
        <f>SUM(H10:H32)</f>
        <v>0</v>
      </c>
      <c r="I33" s="201"/>
      <c r="J33" s="203"/>
    </row>
    <row r="34" spans="1:15" ht="16.5" customHeight="1">
      <c r="A34" s="195"/>
      <c r="B34" s="196"/>
      <c r="C34" s="197" t="s">
        <v>1031</v>
      </c>
      <c r="D34" s="198"/>
      <c r="E34" s="199"/>
      <c r="F34" s="200"/>
      <c r="G34" s="201"/>
      <c r="H34" s="216"/>
      <c r="I34" s="201"/>
      <c r="J34" s="203"/>
    </row>
    <row r="35" spans="1:15" ht="16.5" customHeight="1">
      <c r="A35" s="195">
        <v>24</v>
      </c>
      <c r="B35" s="196"/>
      <c r="C35" s="205" t="s">
        <v>1032</v>
      </c>
      <c r="D35" s="206" t="s">
        <v>989</v>
      </c>
      <c r="E35" s="199">
        <v>356.3</v>
      </c>
      <c r="F35" s="208"/>
      <c r="G35" s="209">
        <f>F35*E35</f>
        <v>0</v>
      </c>
      <c r="H35" s="217"/>
      <c r="I35" s="211">
        <v>1.4</v>
      </c>
      <c r="J35" s="212">
        <f>I35*E35</f>
        <v>498.82</v>
      </c>
    </row>
    <row r="36" spans="1:15" ht="16.5" customHeight="1">
      <c r="A36" s="195"/>
      <c r="B36" s="196"/>
      <c r="C36" s="218" t="s">
        <v>1033</v>
      </c>
      <c r="D36" s="206"/>
      <c r="E36" s="199"/>
      <c r="F36" s="208"/>
      <c r="G36" s="209"/>
      <c r="H36" s="217"/>
      <c r="I36" s="201"/>
      <c r="J36" s="212"/>
    </row>
    <row r="37" spans="1:15" ht="16.5" customHeight="1">
      <c r="A37" s="195">
        <v>25</v>
      </c>
      <c r="B37" s="196"/>
      <c r="C37" s="205" t="s">
        <v>1034</v>
      </c>
      <c r="D37" s="206" t="s">
        <v>253</v>
      </c>
      <c r="E37" s="199">
        <v>27</v>
      </c>
      <c r="F37" s="208"/>
      <c r="G37" s="209">
        <f>F37*E37</f>
        <v>0</v>
      </c>
      <c r="H37" s="217"/>
      <c r="I37" s="211">
        <v>5.0000000000000001E-3</v>
      </c>
      <c r="J37" s="212">
        <f>I37*E37</f>
        <v>0.13500000000000001</v>
      </c>
    </row>
    <row r="38" spans="1:15" ht="16.5" customHeight="1">
      <c r="A38" s="195">
        <v>26</v>
      </c>
      <c r="B38" s="196"/>
      <c r="C38" s="205" t="s">
        <v>1035</v>
      </c>
      <c r="D38" s="206" t="s">
        <v>1036</v>
      </c>
      <c r="E38" s="199">
        <v>45</v>
      </c>
      <c r="F38" s="208"/>
      <c r="G38" s="209">
        <f>F38*E38</f>
        <v>0</v>
      </c>
      <c r="H38" s="201"/>
      <c r="I38" s="211">
        <v>2.7E-4</v>
      </c>
      <c r="J38" s="212">
        <f>I38*E38</f>
        <v>1.2149999999999999E-2</v>
      </c>
    </row>
    <row r="39" spans="1:15" ht="16.5" customHeight="1">
      <c r="A39" s="195">
        <v>27</v>
      </c>
      <c r="B39" s="196"/>
      <c r="C39" s="205" t="s">
        <v>1037</v>
      </c>
      <c r="D39" s="206" t="s">
        <v>1038</v>
      </c>
      <c r="E39" s="199">
        <v>0.9</v>
      </c>
      <c r="F39" s="208"/>
      <c r="G39" s="209">
        <f>F39*E39</f>
        <v>0</v>
      </c>
      <c r="H39" s="201"/>
      <c r="I39" s="211">
        <v>1E-3</v>
      </c>
      <c r="J39" s="212">
        <f>I39*E39</f>
        <v>9.0000000000000008E-4</v>
      </c>
    </row>
    <row r="40" spans="1:15" ht="16.5" customHeight="1">
      <c r="A40" s="195">
        <v>28</v>
      </c>
      <c r="B40" s="196"/>
      <c r="C40" s="205" t="s">
        <v>1039</v>
      </c>
      <c r="D40" s="206" t="s">
        <v>989</v>
      </c>
      <c r="E40" s="199">
        <v>1.35</v>
      </c>
      <c r="F40" s="208"/>
      <c r="G40" s="209">
        <f>F40*E40</f>
        <v>0</v>
      </c>
      <c r="H40" s="201"/>
      <c r="I40" s="211"/>
      <c r="J40" s="212"/>
    </row>
    <row r="41" spans="1:15" ht="16.5" customHeight="1">
      <c r="A41" s="195">
        <v>29</v>
      </c>
      <c r="B41" s="196"/>
      <c r="C41" s="205" t="s">
        <v>1040</v>
      </c>
      <c r="D41" s="206" t="s">
        <v>253</v>
      </c>
      <c r="E41" s="199">
        <v>1</v>
      </c>
      <c r="F41" s="208"/>
      <c r="G41" s="209">
        <f>F41*E41</f>
        <v>0</v>
      </c>
      <c r="H41" s="201"/>
      <c r="I41" s="211">
        <v>1E-3</v>
      </c>
      <c r="J41" s="212">
        <f>I41*E41</f>
        <v>1E-3</v>
      </c>
    </row>
    <row r="42" spans="1:15" ht="16.5" customHeight="1">
      <c r="A42" s="195">
        <v>30</v>
      </c>
      <c r="B42" s="196"/>
      <c r="C42" s="214" t="s">
        <v>1041</v>
      </c>
      <c r="D42" s="198"/>
      <c r="E42" s="199"/>
      <c r="F42" s="208"/>
      <c r="G42" s="209">
        <v>0</v>
      </c>
      <c r="H42" s="201"/>
      <c r="I42" s="211"/>
      <c r="J42" s="212"/>
      <c r="K42" s="219"/>
      <c r="O42" s="219"/>
    </row>
    <row r="43" spans="1:15" ht="16.5" customHeight="1">
      <c r="A43" s="195"/>
      <c r="B43" s="196"/>
      <c r="C43" s="197" t="s">
        <v>1042</v>
      </c>
      <c r="D43" s="198"/>
      <c r="E43" s="199"/>
      <c r="F43" s="208"/>
      <c r="G43" s="209"/>
      <c r="H43" s="201"/>
      <c r="I43" s="211"/>
      <c r="J43" s="212"/>
    </row>
    <row r="44" spans="1:15" ht="16.5" customHeight="1">
      <c r="A44" s="195">
        <v>31</v>
      </c>
      <c r="B44" s="196"/>
      <c r="C44" s="205" t="s">
        <v>1043</v>
      </c>
      <c r="D44" s="206" t="s">
        <v>388</v>
      </c>
      <c r="E44" s="199">
        <v>35.18</v>
      </c>
      <c r="F44" s="208"/>
      <c r="G44" s="209">
        <f>F44*E44</f>
        <v>0</v>
      </c>
      <c r="H44" s="217"/>
      <c r="I44" s="211">
        <v>4.0000000000000001E-3</v>
      </c>
      <c r="J44" s="212">
        <f>I44*E44</f>
        <v>0.14072000000000001</v>
      </c>
    </row>
    <row r="45" spans="1:15" ht="16.5" customHeight="1">
      <c r="A45" s="195"/>
      <c r="B45" s="196"/>
      <c r="C45" s="213" t="s">
        <v>1044</v>
      </c>
      <c r="D45" s="206"/>
      <c r="E45" s="199"/>
      <c r="F45" s="208"/>
      <c r="G45" s="209"/>
      <c r="H45" s="217"/>
      <c r="I45" s="211"/>
      <c r="J45" s="212"/>
    </row>
    <row r="46" spans="1:15" ht="16.5" customHeight="1">
      <c r="A46" s="195"/>
      <c r="B46" s="196"/>
      <c r="C46" s="197" t="s">
        <v>1045</v>
      </c>
      <c r="D46" s="198"/>
      <c r="E46" s="199"/>
      <c r="F46" s="208"/>
      <c r="G46" s="209"/>
      <c r="H46" s="201"/>
      <c r="I46" s="211"/>
      <c r="J46" s="212"/>
    </row>
    <row r="47" spans="1:15" ht="16.5" customHeight="1">
      <c r="A47" s="195">
        <v>32</v>
      </c>
      <c r="B47" s="196"/>
      <c r="C47" s="220" t="s">
        <v>1046</v>
      </c>
      <c r="D47" s="198" t="s">
        <v>253</v>
      </c>
      <c r="E47" s="199">
        <v>9</v>
      </c>
      <c r="F47" s="221"/>
      <c r="G47" s="209">
        <f>F47*E47</f>
        <v>0</v>
      </c>
      <c r="H47" s="201"/>
      <c r="I47" s="211">
        <v>0.04</v>
      </c>
      <c r="J47" s="212">
        <f>I47*E47</f>
        <v>0.36</v>
      </c>
    </row>
    <row r="48" spans="1:15" ht="16.5" customHeight="1">
      <c r="A48" s="195">
        <v>34</v>
      </c>
      <c r="B48" s="196"/>
      <c r="C48" s="214" t="s">
        <v>1047</v>
      </c>
      <c r="D48" s="198"/>
      <c r="E48" s="199"/>
      <c r="F48" s="208"/>
      <c r="G48" s="209">
        <v>0</v>
      </c>
      <c r="H48" s="201"/>
      <c r="I48" s="211"/>
      <c r="J48" s="203"/>
      <c r="K48" s="219"/>
    </row>
    <row r="49" spans="1:15" ht="16.5" customHeight="1">
      <c r="A49" s="195">
        <v>35</v>
      </c>
      <c r="B49" s="196" t="s">
        <v>1048</v>
      </c>
      <c r="C49" s="222" t="s">
        <v>1049</v>
      </c>
      <c r="D49" s="198" t="s">
        <v>212</v>
      </c>
      <c r="E49" s="199">
        <f>SUM(J35:J47)</f>
        <v>499.46976999999998</v>
      </c>
      <c r="F49" s="208"/>
      <c r="G49" s="209">
        <f>F49*E49</f>
        <v>0</v>
      </c>
      <c r="H49" s="201"/>
      <c r="I49" s="211"/>
      <c r="J49" s="203"/>
      <c r="M49" s="219"/>
      <c r="O49" s="219">
        <f>SUM(G46:G47)</f>
        <v>0</v>
      </c>
    </row>
    <row r="50" spans="1:15" ht="16.5" customHeight="1">
      <c r="A50" s="223"/>
      <c r="B50" s="224"/>
      <c r="C50" s="222" t="s">
        <v>1050</v>
      </c>
      <c r="D50" s="225"/>
      <c r="E50" s="226"/>
      <c r="F50" s="227"/>
      <c r="G50" s="228"/>
      <c r="H50" s="228"/>
      <c r="I50" s="228"/>
      <c r="J50" s="229"/>
    </row>
    <row r="51" spans="1:15" ht="16.5" customHeight="1">
      <c r="A51" s="223"/>
      <c r="B51" s="224"/>
      <c r="C51" s="230"/>
      <c r="D51" s="225"/>
      <c r="E51" s="226"/>
      <c r="F51" s="227"/>
      <c r="G51" s="228"/>
      <c r="H51" s="228"/>
      <c r="I51" s="228"/>
      <c r="J51" s="229"/>
    </row>
    <row r="52" spans="1:15" ht="16.5" customHeight="1" thickBot="1">
      <c r="A52" s="231"/>
      <c r="B52" s="232"/>
      <c r="C52" s="233" t="s">
        <v>1051</v>
      </c>
      <c r="D52" s="234"/>
      <c r="E52" s="235"/>
      <c r="F52" s="236"/>
      <c r="G52" s="237">
        <f>SUM(G34:G51)</f>
        <v>0</v>
      </c>
      <c r="H52" s="238"/>
      <c r="I52" s="238"/>
      <c r="J52" s="239"/>
    </row>
    <row r="53" spans="1:15" ht="16.5" customHeight="1">
      <c r="B53" s="241"/>
      <c r="C53" s="242"/>
      <c r="F53" s="244"/>
    </row>
    <row r="54" spans="1:15" ht="16.5" customHeight="1" thickBot="1">
      <c r="B54" s="241"/>
      <c r="C54" s="242"/>
      <c r="F54" s="244"/>
    </row>
    <row r="55" spans="1:15" ht="16.5" customHeight="1">
      <c r="A55" s="195"/>
      <c r="B55" s="245" t="s">
        <v>1052</v>
      </c>
      <c r="C55" s="246" t="s">
        <v>1053</v>
      </c>
      <c r="D55" s="198"/>
      <c r="E55" s="211"/>
      <c r="F55" s="211"/>
      <c r="G55" s="209"/>
      <c r="H55" s="247">
        <f>SUM(H33)</f>
        <v>0</v>
      </c>
      <c r="I55" s="211"/>
      <c r="J55" s="212"/>
    </row>
    <row r="56" spans="1:15" ht="16.5" customHeight="1">
      <c r="A56" s="195"/>
      <c r="B56" s="248"/>
      <c r="C56" s="246"/>
      <c r="D56" s="198"/>
      <c r="E56" s="211"/>
      <c r="F56" s="211"/>
      <c r="G56" s="209"/>
      <c r="H56" s="247"/>
      <c r="I56" s="211"/>
      <c r="J56" s="212"/>
      <c r="K56" s="219"/>
    </row>
    <row r="57" spans="1:15" ht="16.5" customHeight="1">
      <c r="A57" s="195"/>
      <c r="B57" s="248"/>
      <c r="C57" s="246"/>
      <c r="D57" s="198"/>
      <c r="E57" s="211"/>
      <c r="F57" s="211"/>
      <c r="G57" s="209"/>
      <c r="H57" s="247"/>
      <c r="I57" s="211"/>
      <c r="J57" s="212"/>
      <c r="K57" s="219"/>
    </row>
    <row r="58" spans="1:15" ht="16.5" customHeight="1">
      <c r="A58" s="195"/>
      <c r="B58" s="248"/>
      <c r="C58" s="246" t="s">
        <v>1054</v>
      </c>
      <c r="D58" s="198"/>
      <c r="E58" s="211"/>
      <c r="F58" s="211"/>
      <c r="G58" s="247">
        <f>SUM(G52)</f>
        <v>0</v>
      </c>
      <c r="H58" s="209"/>
      <c r="I58" s="211"/>
      <c r="J58" s="212"/>
      <c r="K58" s="219"/>
      <c r="O58" s="219"/>
    </row>
    <row r="59" spans="1:15" ht="16.5" customHeight="1">
      <c r="A59" s="195"/>
      <c r="B59" s="248"/>
      <c r="C59" s="246"/>
      <c r="D59" s="198"/>
      <c r="E59" s="211"/>
      <c r="F59" s="211"/>
      <c r="G59" s="249"/>
      <c r="H59" s="202"/>
      <c r="I59" s="211"/>
      <c r="J59" s="212"/>
      <c r="O59" s="219"/>
    </row>
    <row r="60" spans="1:15" ht="16.5" customHeight="1">
      <c r="A60" s="195"/>
      <c r="B60" s="248"/>
      <c r="C60" s="246" t="s">
        <v>1055</v>
      </c>
      <c r="D60" s="198"/>
      <c r="E60" s="211"/>
      <c r="F60" s="211"/>
      <c r="G60" s="296">
        <f>SUM(G58,H55:H56)</f>
        <v>0</v>
      </c>
      <c r="H60" s="297"/>
      <c r="I60" s="211"/>
      <c r="J60" s="212"/>
      <c r="O60" s="219"/>
    </row>
    <row r="61" spans="1:15" ht="16.5" customHeight="1" thickBot="1">
      <c r="A61" s="231"/>
      <c r="B61" s="250"/>
      <c r="C61" s="251"/>
      <c r="D61" s="234"/>
      <c r="E61" s="251"/>
      <c r="F61" s="251"/>
      <c r="G61" s="252"/>
      <c r="H61" s="252"/>
      <c r="I61" s="251"/>
      <c r="J61" s="253"/>
    </row>
  </sheetData>
  <mergeCells count="13">
    <mergeCell ref="I6:I7"/>
    <mergeCell ref="J6:J7"/>
    <mergeCell ref="G60:H60"/>
    <mergeCell ref="A3:E4"/>
    <mergeCell ref="F3:J4"/>
    <mergeCell ref="A5:A7"/>
    <mergeCell ref="B5:B7"/>
    <mergeCell ref="C5:C7"/>
    <mergeCell ref="D5:D7"/>
    <mergeCell ref="E5:E7"/>
    <mergeCell ref="I5:J5"/>
    <mergeCell ref="F6:F7"/>
    <mergeCell ref="G6:H6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14</vt:i4>
      </vt:variant>
    </vt:vector>
  </HeadingPairs>
  <TitlesOfParts>
    <vt:vector size="22" baseType="lpstr">
      <vt:lpstr>Rekapitulace stavby</vt:lpstr>
      <vt:lpstr>SO-00 - HTÚ a bourací práce</vt:lpstr>
      <vt:lpstr>SO-01 - Atletika</vt:lpstr>
      <vt:lpstr>SO-02 - Víceúčelové hřiště</vt:lpstr>
      <vt:lpstr>SO-03 - Tribuny</vt:lpstr>
      <vt:lpstr>SO-04 - Oplocení</vt:lpstr>
      <vt:lpstr>SO-07 - Sadové úpravy</vt:lpstr>
      <vt:lpstr>SO-07</vt:lpstr>
      <vt:lpstr>'Rekapitulace stavby'!Názvy_tisku</vt:lpstr>
      <vt:lpstr>'SO-00 - HTÚ a bourací práce'!Názvy_tisku</vt:lpstr>
      <vt:lpstr>'SO-01 - Atletika'!Názvy_tisku</vt:lpstr>
      <vt:lpstr>'SO-02 - Víceúčelové hřiště'!Názvy_tisku</vt:lpstr>
      <vt:lpstr>'SO-03 - Tribuny'!Názvy_tisku</vt:lpstr>
      <vt:lpstr>'SO-04 - Oplocení'!Názvy_tisku</vt:lpstr>
      <vt:lpstr>'SO-07 - Sadové úpravy'!Názvy_tisku</vt:lpstr>
      <vt:lpstr>'Rekapitulace stavby'!Oblast_tisku</vt:lpstr>
      <vt:lpstr>'SO-00 - HTÚ a bourací práce'!Oblast_tisku</vt:lpstr>
      <vt:lpstr>'SO-01 - Atletika'!Oblast_tisku</vt:lpstr>
      <vt:lpstr>'SO-02 - Víceúčelové hřiště'!Oblast_tisku</vt:lpstr>
      <vt:lpstr>'SO-03 - Tribuny'!Oblast_tisku</vt:lpstr>
      <vt:lpstr>'SO-04 - Oplocení'!Oblast_tisku</vt:lpstr>
      <vt:lpstr>'SO-07 - Sadové úpravy'!Oblast_tisku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LAPTOP-U31MEF30\František</dc:creator>
  <cp:lastModifiedBy>František</cp:lastModifiedBy>
  <dcterms:created xsi:type="dcterms:W3CDTF">2025-09-17T10:26:25Z</dcterms:created>
  <dcterms:modified xsi:type="dcterms:W3CDTF">2025-09-17T10:35:33Z</dcterms:modified>
</cp:coreProperties>
</file>