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0" yWindow="20" windowWidth="17920" windowHeight="18420"/>
  </bookViews>
  <sheets>
    <sheet name="Rekapitulace stavby" sheetId="1" r:id="rId1"/>
    <sheet name="Stavební práce" sheetId="2" r:id="rId2"/>
    <sheet name="Elektroinstalace" sheetId="3" r:id="rId3"/>
  </sheets>
  <definedNames>
    <definedName name="_xlnm._FilterDatabase" localSheetId="2" hidden="1">Elektroinstalace!$C$130:$K$166</definedName>
    <definedName name="_xlnm._FilterDatabase" localSheetId="1" hidden="1">'Stavební práce'!$C$130:$K$261</definedName>
    <definedName name="_xlnm.Print_Titles" localSheetId="2">Elektroinstalace!$130:$130</definedName>
    <definedName name="_xlnm.Print_Titles" localSheetId="0">'Rekapitulace stavby'!$92:$92</definedName>
    <definedName name="_xlnm.Print_Titles" localSheetId="1">'Stavební práce'!$130:$130</definedName>
    <definedName name="_xlnm.Print_Area" localSheetId="2">Elektroinstalace!$C$4:$J$76,Elektroinstalace!$C$120:$J$166</definedName>
    <definedName name="_xlnm.Print_Area" localSheetId="0">'Rekapitulace stavby'!$D$4:$AO$76,'Rekapitulace stavby'!$C$82:$AQ$96</definedName>
    <definedName name="_xlnm.Print_Area" localSheetId="1">'Stavební práce'!$C$4:$J$76,'Stavební práce'!$C$120:$J$261</definedName>
  </definedNames>
  <calcPr calcId="145621"/>
</workbook>
</file>

<file path=xl/calcChain.xml><?xml version="1.0" encoding="utf-8"?>
<calcChain xmlns="http://schemas.openxmlformats.org/spreadsheetml/2006/main">
  <c r="J135" i="3" l="1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5" i="3"/>
  <c r="J156" i="3"/>
  <c r="J157" i="3"/>
  <c r="J158" i="3"/>
  <c r="J159" i="3"/>
  <c r="J160" i="3"/>
  <c r="J161" i="3"/>
  <c r="J163" i="3"/>
  <c r="J164" i="3"/>
  <c r="J165" i="3"/>
  <c r="BE165" i="3" s="1"/>
  <c r="J166" i="3"/>
  <c r="BK165" i="3"/>
  <c r="BI165" i="3"/>
  <c r="BH165" i="3"/>
  <c r="BG165" i="3"/>
  <c r="BF165" i="3"/>
  <c r="T165" i="3"/>
  <c r="R165" i="3"/>
  <c r="P165" i="3"/>
  <c r="J112" i="3" l="1"/>
  <c r="J108" i="3"/>
  <c r="BK166" i="3"/>
  <c r="BI166" i="3"/>
  <c r="BH166" i="3"/>
  <c r="BG166" i="3"/>
  <c r="BF166" i="3"/>
  <c r="T166" i="3"/>
  <c r="R166" i="3"/>
  <c r="P166" i="3"/>
  <c r="BE166" i="3"/>
  <c r="BK164" i="3"/>
  <c r="BI164" i="3"/>
  <c r="BH164" i="3"/>
  <c r="BG164" i="3"/>
  <c r="BF164" i="3"/>
  <c r="T164" i="3"/>
  <c r="R164" i="3"/>
  <c r="P164" i="3"/>
  <c r="BE164" i="3"/>
  <c r="BK162" i="3"/>
  <c r="BI162" i="3"/>
  <c r="BH162" i="3"/>
  <c r="BG162" i="3"/>
  <c r="BF162" i="3"/>
  <c r="T162" i="3"/>
  <c r="R162" i="3"/>
  <c r="P162" i="3"/>
  <c r="BE162" i="3"/>
  <c r="BK161" i="3"/>
  <c r="BI161" i="3"/>
  <c r="BH161" i="3"/>
  <c r="BG161" i="3"/>
  <c r="BF161" i="3"/>
  <c r="T161" i="3"/>
  <c r="R161" i="3"/>
  <c r="P161" i="3"/>
  <c r="BE161" i="3"/>
  <c r="BK159" i="3"/>
  <c r="BI159" i="3"/>
  <c r="BH159" i="3"/>
  <c r="BG159" i="3"/>
  <c r="BF159" i="3"/>
  <c r="T159" i="3"/>
  <c r="R159" i="3"/>
  <c r="P159" i="3"/>
  <c r="BE159" i="3"/>
  <c r="BK158" i="3"/>
  <c r="BI158" i="3"/>
  <c r="BH158" i="3"/>
  <c r="BG158" i="3"/>
  <c r="BF158" i="3"/>
  <c r="T158" i="3"/>
  <c r="R158" i="3"/>
  <c r="P158" i="3"/>
  <c r="BE158" i="3"/>
  <c r="BK157" i="3"/>
  <c r="BI157" i="3"/>
  <c r="BH157" i="3"/>
  <c r="BG157" i="3"/>
  <c r="BF157" i="3"/>
  <c r="T157" i="3"/>
  <c r="R157" i="3"/>
  <c r="P157" i="3"/>
  <c r="BE157" i="3"/>
  <c r="BK156" i="3"/>
  <c r="BI156" i="3"/>
  <c r="BH156" i="3"/>
  <c r="BG156" i="3"/>
  <c r="BF156" i="3"/>
  <c r="T156" i="3"/>
  <c r="R156" i="3"/>
  <c r="P156" i="3"/>
  <c r="BE156" i="3"/>
  <c r="BK155" i="3"/>
  <c r="BI155" i="3"/>
  <c r="BH155" i="3"/>
  <c r="BG155" i="3"/>
  <c r="BF155" i="3"/>
  <c r="T155" i="3"/>
  <c r="R155" i="3"/>
  <c r="P155" i="3"/>
  <c r="BE155" i="3"/>
  <c r="BK153" i="3"/>
  <c r="BI153" i="3"/>
  <c r="BH153" i="3"/>
  <c r="BG153" i="3"/>
  <c r="BF153" i="3"/>
  <c r="T153" i="3"/>
  <c r="R153" i="3"/>
  <c r="P153" i="3"/>
  <c r="BE153" i="3"/>
  <c r="BK152" i="3"/>
  <c r="BI152" i="3"/>
  <c r="BH152" i="3"/>
  <c r="BG152" i="3"/>
  <c r="BF152" i="3"/>
  <c r="T152" i="3"/>
  <c r="R152" i="3"/>
  <c r="P152" i="3"/>
  <c r="BE152" i="3"/>
  <c r="BK150" i="3"/>
  <c r="BI150" i="3"/>
  <c r="BH150" i="3"/>
  <c r="BG150" i="3"/>
  <c r="BF150" i="3"/>
  <c r="T150" i="3"/>
  <c r="R150" i="3"/>
  <c r="P150" i="3"/>
  <c r="BE150" i="3"/>
  <c r="BK149" i="3"/>
  <c r="BI149" i="3"/>
  <c r="BH149" i="3"/>
  <c r="BG149" i="3"/>
  <c r="BF149" i="3"/>
  <c r="T149" i="3"/>
  <c r="R149" i="3"/>
  <c r="P149" i="3"/>
  <c r="BE149" i="3"/>
  <c r="BK148" i="3"/>
  <c r="BI148" i="3"/>
  <c r="BH148" i="3"/>
  <c r="BG148" i="3"/>
  <c r="BF148" i="3"/>
  <c r="T148" i="3"/>
  <c r="R148" i="3"/>
  <c r="P148" i="3"/>
  <c r="BE148" i="3"/>
  <c r="BK147" i="3"/>
  <c r="BI147" i="3"/>
  <c r="BH147" i="3"/>
  <c r="BG147" i="3"/>
  <c r="BF147" i="3"/>
  <c r="T147" i="3"/>
  <c r="R147" i="3"/>
  <c r="P147" i="3"/>
  <c r="BE147" i="3"/>
  <c r="BK145" i="3"/>
  <c r="BI145" i="3"/>
  <c r="BH145" i="3"/>
  <c r="BG145" i="3"/>
  <c r="BF145" i="3"/>
  <c r="T145" i="3"/>
  <c r="R145" i="3"/>
  <c r="P145" i="3"/>
  <c r="BE145" i="3"/>
  <c r="BK143" i="3"/>
  <c r="BI143" i="3"/>
  <c r="BH143" i="3"/>
  <c r="BG143" i="3"/>
  <c r="BF143" i="3"/>
  <c r="T143" i="3"/>
  <c r="R143" i="3"/>
  <c r="P143" i="3"/>
  <c r="BE143" i="3"/>
  <c r="BK142" i="3"/>
  <c r="BI142" i="3"/>
  <c r="BH142" i="3"/>
  <c r="BG142" i="3"/>
  <c r="BF142" i="3"/>
  <c r="T142" i="3"/>
  <c r="R142" i="3"/>
  <c r="P142" i="3"/>
  <c r="BE142" i="3"/>
  <c r="BK141" i="3"/>
  <c r="BI141" i="3"/>
  <c r="BH141" i="3"/>
  <c r="BG141" i="3"/>
  <c r="BF141" i="3"/>
  <c r="T141" i="3"/>
  <c r="R141" i="3"/>
  <c r="P141" i="3"/>
  <c r="BE141" i="3"/>
  <c r="BK140" i="3"/>
  <c r="BI140" i="3"/>
  <c r="BH140" i="3"/>
  <c r="BG140" i="3"/>
  <c r="BF140" i="3"/>
  <c r="T140" i="3"/>
  <c r="R140" i="3"/>
  <c r="P140" i="3"/>
  <c r="BE140" i="3"/>
  <c r="BK137" i="3"/>
  <c r="BI137" i="3"/>
  <c r="BH137" i="3"/>
  <c r="BG137" i="3"/>
  <c r="BF137" i="3"/>
  <c r="T137" i="3"/>
  <c r="R137" i="3"/>
  <c r="P137" i="3"/>
  <c r="BE137" i="3"/>
  <c r="BK136" i="3"/>
  <c r="BI136" i="3"/>
  <c r="BH136" i="3"/>
  <c r="BG136" i="3"/>
  <c r="BF136" i="3"/>
  <c r="T136" i="3"/>
  <c r="R136" i="3"/>
  <c r="P136" i="3"/>
  <c r="BE136" i="3"/>
  <c r="BK135" i="3"/>
  <c r="BI135" i="3"/>
  <c r="BH135" i="3"/>
  <c r="BG135" i="3"/>
  <c r="BF135" i="3"/>
  <c r="T135" i="3"/>
  <c r="R135" i="3"/>
  <c r="P135" i="3"/>
  <c r="BE135" i="3"/>
  <c r="BK134" i="3"/>
  <c r="BI134" i="3"/>
  <c r="BH134" i="3"/>
  <c r="BG134" i="3"/>
  <c r="BF134" i="3"/>
  <c r="T134" i="3"/>
  <c r="R134" i="3"/>
  <c r="P134" i="3"/>
  <c r="J134" i="3"/>
  <c r="BE134" i="3" s="1"/>
  <c r="F128" i="3"/>
  <c r="F127" i="3"/>
  <c r="F125" i="3"/>
  <c r="E123" i="3"/>
  <c r="J113" i="3"/>
  <c r="J111" i="3"/>
  <c r="J110" i="3"/>
  <c r="J109" i="3"/>
  <c r="J107" i="3"/>
  <c r="J106" i="3"/>
  <c r="J104" i="3"/>
  <c r="J102" i="3"/>
  <c r="J90" i="3"/>
  <c r="F90" i="3"/>
  <c r="F89" i="3"/>
  <c r="F87" i="3"/>
  <c r="E85" i="3"/>
  <c r="J35" i="3"/>
  <c r="J34" i="3"/>
  <c r="J33" i="3"/>
  <c r="J19" i="3"/>
  <c r="E19" i="3"/>
  <c r="J89" i="3" s="1"/>
  <c r="J18" i="3"/>
  <c r="J10" i="3"/>
  <c r="J87" i="3" s="1"/>
  <c r="R154" i="3" l="1"/>
  <c r="P146" i="3"/>
  <c r="BK133" i="3"/>
  <c r="J96" i="3" s="1"/>
  <c r="J131" i="3"/>
  <c r="AG96" i="1" s="1"/>
  <c r="J32" i="3"/>
  <c r="F33" i="3"/>
  <c r="F34" i="3"/>
  <c r="BK154" i="3"/>
  <c r="J99" i="3" s="1"/>
  <c r="P133" i="3"/>
  <c r="R144" i="3"/>
  <c r="BK146" i="3"/>
  <c r="J98" i="3" s="1"/>
  <c r="P154" i="3"/>
  <c r="R133" i="3"/>
  <c r="BK144" i="3"/>
  <c r="J97" i="3" s="1"/>
  <c r="T144" i="3"/>
  <c r="T146" i="3"/>
  <c r="R146" i="3"/>
  <c r="T133" i="3"/>
  <c r="F35" i="3"/>
  <c r="P144" i="3"/>
  <c r="T154" i="3"/>
  <c r="F32" i="3"/>
  <c r="J31" i="3"/>
  <c r="F31" i="3"/>
  <c r="J100" i="3"/>
  <c r="J101" i="3"/>
  <c r="J105" i="3"/>
  <c r="J103" i="3"/>
  <c r="J127" i="3"/>
  <c r="J125" i="3"/>
  <c r="J147" i="2"/>
  <c r="BE147" i="2" s="1"/>
  <c r="J148" i="2"/>
  <c r="BE148" i="2" s="1"/>
  <c r="P147" i="2"/>
  <c r="R147" i="2"/>
  <c r="T147" i="2"/>
  <c r="BF147" i="2"/>
  <c r="BG147" i="2"/>
  <c r="BH147" i="2"/>
  <c r="BI147" i="2"/>
  <c r="BK147" i="2"/>
  <c r="P148" i="2"/>
  <c r="R148" i="2"/>
  <c r="T148" i="2"/>
  <c r="BF148" i="2"/>
  <c r="BG148" i="2"/>
  <c r="BH148" i="2"/>
  <c r="BI148" i="2"/>
  <c r="BK148" i="2"/>
  <c r="AN96" i="1" l="1"/>
  <c r="P132" i="3"/>
  <c r="P131" i="3" s="1"/>
  <c r="T132" i="3"/>
  <c r="T131" i="3" s="1"/>
  <c r="BK132" i="3"/>
  <c r="J95" i="3" s="1"/>
  <c r="R132" i="3"/>
  <c r="R131" i="3" s="1"/>
  <c r="J35" i="2"/>
  <c r="J34" i="2"/>
  <c r="AY95" i="1" s="1"/>
  <c r="J33" i="2"/>
  <c r="AX95" i="1" s="1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J128" i="2"/>
  <c r="F128" i="2"/>
  <c r="F127" i="2"/>
  <c r="F125" i="2"/>
  <c r="E123" i="2"/>
  <c r="J90" i="2"/>
  <c r="F90" i="2"/>
  <c r="F89" i="2"/>
  <c r="F87" i="2"/>
  <c r="E85" i="2"/>
  <c r="J19" i="2"/>
  <c r="E19" i="2"/>
  <c r="J127" i="2" s="1"/>
  <c r="J18" i="2"/>
  <c r="J10" i="2"/>
  <c r="J125" i="2" s="1"/>
  <c r="L90" i="1"/>
  <c r="AM90" i="1"/>
  <c r="AM89" i="1"/>
  <c r="L89" i="1"/>
  <c r="AM87" i="1"/>
  <c r="L87" i="1"/>
  <c r="L85" i="1"/>
  <c r="L84" i="1"/>
  <c r="J171" i="2"/>
  <c r="J164" i="2"/>
  <c r="J144" i="2"/>
  <c r="BK139" i="2"/>
  <c r="BK136" i="2"/>
  <c r="J135" i="2"/>
  <c r="AS94" i="1"/>
  <c r="BK254" i="2"/>
  <c r="J245" i="2"/>
  <c r="BK239" i="2"/>
  <c r="BK229" i="2"/>
  <c r="J223" i="2"/>
  <c r="J220" i="2"/>
  <c r="BK215" i="2"/>
  <c r="BK211" i="2"/>
  <c r="BK209" i="2"/>
  <c r="J194" i="2"/>
  <c r="J188" i="2"/>
  <c r="BK183" i="2"/>
  <c r="J177" i="2"/>
  <c r="J175" i="2"/>
  <c r="BK164" i="2"/>
  <c r="J259" i="2"/>
  <c r="BK253" i="2"/>
  <c r="J252" i="2"/>
  <c r="BK237" i="2"/>
  <c r="BK230" i="2"/>
  <c r="BK223" i="2"/>
  <c r="BK220" i="2"/>
  <c r="J211" i="2"/>
  <c r="J205" i="2"/>
  <c r="J198" i="2"/>
  <c r="J193" i="2"/>
  <c r="J182" i="2"/>
  <c r="J178" i="2"/>
  <c r="BK171" i="2"/>
  <c r="BK166" i="2"/>
  <c r="J161" i="2"/>
  <c r="J160" i="2"/>
  <c r="BK153" i="2"/>
  <c r="BK151" i="2"/>
  <c r="J145" i="2"/>
  <c r="J141" i="2"/>
  <c r="J134" i="2"/>
  <c r="J261" i="2"/>
  <c r="BK252" i="2"/>
  <c r="J246" i="2"/>
  <c r="BK235" i="2"/>
  <c r="J227" i="2"/>
  <c r="BK224" i="2"/>
  <c r="J216" i="2"/>
  <c r="J204" i="2"/>
  <c r="BK192" i="2"/>
  <c r="J185" i="2"/>
  <c r="BK181" i="2"/>
  <c r="J180" i="2"/>
  <c r="BK173" i="2"/>
  <c r="BK152" i="2"/>
  <c r="BK150" i="2"/>
  <c r="J142" i="2"/>
  <c r="BK134" i="2"/>
  <c r="BK259" i="2"/>
  <c r="BK251" i="2"/>
  <c r="J241" i="2"/>
  <c r="BK240" i="2"/>
  <c r="J237" i="2"/>
  <c r="J232" i="2"/>
  <c r="BK227" i="2"/>
  <c r="BK222" i="2"/>
  <c r="BK221" i="2"/>
  <c r="J215" i="2"/>
  <c r="J207" i="2"/>
  <c r="BK204" i="2"/>
  <c r="J202" i="2"/>
  <c r="BK198" i="2"/>
  <c r="BK196" i="2"/>
  <c r="J191" i="2"/>
  <c r="BK185" i="2"/>
  <c r="BK178" i="2"/>
  <c r="BK169" i="2"/>
  <c r="J166" i="2"/>
  <c r="BK161" i="2"/>
  <c r="BK158" i="2"/>
  <c r="J157" i="2"/>
  <c r="BK207" i="2"/>
  <c r="BK187" i="2"/>
  <c r="BK163" i="2"/>
  <c r="J254" i="2"/>
  <c r="J228" i="2"/>
  <c r="BK217" i="2"/>
  <c r="J199" i="2"/>
  <c r="BK191" i="2"/>
  <c r="J172" i="2"/>
  <c r="BK162" i="2"/>
  <c r="J155" i="2"/>
  <c r="J139" i="2"/>
  <c r="J260" i="2"/>
  <c r="J251" i="2"/>
  <c r="BK243" i="2"/>
  <c r="BK232" i="2"/>
  <c r="BK219" i="2"/>
  <c r="J203" i="2"/>
  <c r="J183" i="2"/>
  <c r="BK175" i="2"/>
  <c r="BK155" i="2"/>
  <c r="BK141" i="2"/>
  <c r="BK135" i="2"/>
  <c r="BK261" i="2"/>
  <c r="J256" i="2"/>
  <c r="J249" i="2"/>
  <c r="J239" i="2"/>
  <c r="J235" i="2"/>
  <c r="J230" i="2"/>
  <c r="J224" i="2"/>
  <c r="BK216" i="2"/>
  <c r="J209" i="2"/>
  <c r="J206" i="2"/>
  <c r="BK203" i="2"/>
  <c r="BK199" i="2"/>
  <c r="BK194" i="2"/>
  <c r="J187" i="2"/>
  <c r="J181" i="2"/>
  <c r="BK177" i="2"/>
  <c r="BK167" i="2"/>
  <c r="J162" i="2"/>
  <c r="J158" i="2"/>
  <c r="J153" i="2"/>
  <c r="BK142" i="2"/>
  <c r="J137" i="2"/>
  <c r="BK256" i="2"/>
  <c r="BK249" i="2"/>
  <c r="BK247" i="2"/>
  <c r="BK246" i="2"/>
  <c r="J243" i="2"/>
  <c r="BK234" i="2"/>
  <c r="J225" i="2"/>
  <c r="J221" i="2"/>
  <c r="BK176" i="2"/>
  <c r="J169" i="2"/>
  <c r="BK260" i="2"/>
  <c r="BK257" i="2"/>
  <c r="J253" i="2"/>
  <c r="BK241" i="2"/>
  <c r="J240" i="2"/>
  <c r="J229" i="2"/>
  <c r="J222" i="2"/>
  <c r="J219" i="2"/>
  <c r="BK206" i="2"/>
  <c r="BK202" i="2"/>
  <c r="J196" i="2"/>
  <c r="J192" i="2"/>
  <c r="BK180" i="2"/>
  <c r="J173" i="2"/>
  <c r="J167" i="2"/>
  <c r="J163" i="2"/>
  <c r="BK160" i="2"/>
  <c r="BK157" i="2"/>
  <c r="J152" i="2"/>
  <c r="J150" i="2"/>
  <c r="BK144" i="2"/>
  <c r="BK137" i="2"/>
  <c r="J257" i="2"/>
  <c r="J247" i="2"/>
  <c r="BK245" i="2"/>
  <c r="J234" i="2"/>
  <c r="BK228" i="2"/>
  <c r="BK225" i="2"/>
  <c r="J217" i="2"/>
  <c r="BK205" i="2"/>
  <c r="BK193" i="2"/>
  <c r="BK188" i="2"/>
  <c r="BK182" i="2"/>
  <c r="J176" i="2"/>
  <c r="BK172" i="2"/>
  <c r="J151" i="2"/>
  <c r="BK145" i="2"/>
  <c r="J136" i="2"/>
  <c r="BK131" i="3" l="1"/>
  <c r="J94" i="3" s="1"/>
  <c r="J28" i="3"/>
  <c r="J37" i="3" s="1"/>
  <c r="T133" i="2"/>
  <c r="R146" i="2"/>
  <c r="T149" i="2"/>
  <c r="R159" i="2"/>
  <c r="BK186" i="2"/>
  <c r="J186" i="2"/>
  <c r="J102" i="2" s="1"/>
  <c r="BK190" i="2"/>
  <c r="T190" i="2"/>
  <c r="P197" i="2"/>
  <c r="R201" i="2"/>
  <c r="BK214" i="2"/>
  <c r="J214" i="2" s="1"/>
  <c r="J108" i="2" s="1"/>
  <c r="T214" i="2"/>
  <c r="R218" i="2"/>
  <c r="BK236" i="2"/>
  <c r="J236" i="2" s="1"/>
  <c r="J111" i="2" s="1"/>
  <c r="BK250" i="2"/>
  <c r="J250" i="2" s="1"/>
  <c r="J112" i="2" s="1"/>
  <c r="BK133" i="2"/>
  <c r="BK146" i="2"/>
  <c r="P146" i="2"/>
  <c r="P149" i="2"/>
  <c r="P159" i="2"/>
  <c r="P179" i="2"/>
  <c r="P186" i="2"/>
  <c r="P190" i="2"/>
  <c r="BK201" i="2"/>
  <c r="J201" i="2" s="1"/>
  <c r="J106" i="2" s="1"/>
  <c r="T201" i="2"/>
  <c r="P208" i="2"/>
  <c r="R214" i="2"/>
  <c r="P218" i="2"/>
  <c r="T226" i="2"/>
  <c r="R236" i="2"/>
  <c r="R250" i="2"/>
  <c r="P255" i="2"/>
  <c r="R133" i="2"/>
  <c r="BK149" i="2"/>
  <c r="J149" i="2" s="1"/>
  <c r="J98" i="2" s="1"/>
  <c r="BK159" i="2"/>
  <c r="J159" i="2" s="1"/>
  <c r="J99" i="2" s="1"/>
  <c r="BK179" i="2"/>
  <c r="J179" i="2" s="1"/>
  <c r="J101" i="2" s="1"/>
  <c r="T179" i="2"/>
  <c r="T186" i="2"/>
  <c r="T174" i="2" s="1"/>
  <c r="BK197" i="2"/>
  <c r="J197" i="2" s="1"/>
  <c r="J105" i="2" s="1"/>
  <c r="R197" i="2"/>
  <c r="P201" i="2"/>
  <c r="R208" i="2"/>
  <c r="P214" i="2"/>
  <c r="T218" i="2"/>
  <c r="R226" i="2"/>
  <c r="T236" i="2"/>
  <c r="T250" i="2"/>
  <c r="R255" i="2"/>
  <c r="P133" i="2"/>
  <c r="T146" i="2"/>
  <c r="R149" i="2"/>
  <c r="T159" i="2"/>
  <c r="R179" i="2"/>
  <c r="R186" i="2"/>
  <c r="R174" i="2" s="1"/>
  <c r="R190" i="2"/>
  <c r="T197" i="2"/>
  <c r="BK208" i="2"/>
  <c r="J208" i="2" s="1"/>
  <c r="J107" i="2" s="1"/>
  <c r="T208" i="2"/>
  <c r="BK218" i="2"/>
  <c r="J218" i="2" s="1"/>
  <c r="J109" i="2" s="1"/>
  <c r="BK226" i="2"/>
  <c r="J226" i="2" s="1"/>
  <c r="J110" i="2" s="1"/>
  <c r="P226" i="2"/>
  <c r="P236" i="2"/>
  <c r="P250" i="2"/>
  <c r="BK255" i="2"/>
  <c r="J255" i="2" s="1"/>
  <c r="J113" i="2" s="1"/>
  <c r="T255" i="2"/>
  <c r="BE139" i="2"/>
  <c r="BE144" i="2"/>
  <c r="BE153" i="2"/>
  <c r="BE177" i="2"/>
  <c r="BE194" i="2"/>
  <c r="BE199" i="2"/>
  <c r="BE206" i="2"/>
  <c r="BE211" i="2"/>
  <c r="BE220" i="2"/>
  <c r="BE221" i="2"/>
  <c r="BE222" i="2"/>
  <c r="BE229" i="2"/>
  <c r="BE251" i="2"/>
  <c r="BE256" i="2"/>
  <c r="BE259" i="2"/>
  <c r="BE260" i="2"/>
  <c r="J87" i="2"/>
  <c r="J89" i="2"/>
  <c r="BE135" i="2"/>
  <c r="BE136" i="2"/>
  <c r="BE142" i="2"/>
  <c r="BE157" i="2"/>
  <c r="BE158" i="2"/>
  <c r="BE161" i="2"/>
  <c r="BE162" i="2"/>
  <c r="BE163" i="2"/>
  <c r="BE176" i="2"/>
  <c r="BE183" i="2"/>
  <c r="BE187" i="2"/>
  <c r="BE188" i="2"/>
  <c r="BE203" i="2"/>
  <c r="BE207" i="2"/>
  <c r="BE215" i="2"/>
  <c r="BE224" i="2"/>
  <c r="BE227" i="2"/>
  <c r="BE228" i="2"/>
  <c r="BE232" i="2"/>
  <c r="BE234" i="2"/>
  <c r="BE246" i="2"/>
  <c r="BE247" i="2"/>
  <c r="BE249" i="2"/>
  <c r="BE253" i="2"/>
  <c r="BE171" i="2"/>
  <c r="BE172" i="2"/>
  <c r="BE178" i="2"/>
  <c r="BE180" i="2"/>
  <c r="BE181" i="2"/>
  <c r="BE185" i="2"/>
  <c r="BE191" i="2"/>
  <c r="BE193" i="2"/>
  <c r="BE196" i="2"/>
  <c r="BE198" i="2"/>
  <c r="BE202" i="2"/>
  <c r="BE204" i="2"/>
  <c r="BE205" i="2"/>
  <c r="BE217" i="2"/>
  <c r="BE230" i="2"/>
  <c r="BE235" i="2"/>
  <c r="BE254" i="2"/>
  <c r="BE134" i="2"/>
  <c r="BE137" i="2"/>
  <c r="BE141" i="2"/>
  <c r="BE145" i="2"/>
  <c r="BE150" i="2"/>
  <c r="BE151" i="2"/>
  <c r="BE152" i="2"/>
  <c r="BE155" i="2"/>
  <c r="BE160" i="2"/>
  <c r="BE164" i="2"/>
  <c r="BE166" i="2"/>
  <c r="BE167" i="2"/>
  <c r="BE169" i="2"/>
  <c r="BE173" i="2"/>
  <c r="BE175" i="2"/>
  <c r="BE182" i="2"/>
  <c r="BE192" i="2"/>
  <c r="BE209" i="2"/>
  <c r="BE216" i="2"/>
  <c r="BE219" i="2"/>
  <c r="BE223" i="2"/>
  <c r="BE225" i="2"/>
  <c r="BE237" i="2"/>
  <c r="BE239" i="2"/>
  <c r="BE240" i="2"/>
  <c r="BE241" i="2"/>
  <c r="BE243" i="2"/>
  <c r="BE245" i="2"/>
  <c r="BE252" i="2"/>
  <c r="BE257" i="2"/>
  <c r="BE261" i="2"/>
  <c r="F33" i="2"/>
  <c r="BB95" i="1" s="1"/>
  <c r="BB94" i="1" s="1"/>
  <c r="W31" i="1" s="1"/>
  <c r="F35" i="2"/>
  <c r="BD95" i="1" s="1"/>
  <c r="BD94" i="1" s="1"/>
  <c r="W33" i="1" s="1"/>
  <c r="J32" i="2"/>
  <c r="AW95" i="1" s="1"/>
  <c r="F32" i="2"/>
  <c r="BA95" i="1" s="1"/>
  <c r="BA94" i="1" s="1"/>
  <c r="W30" i="1" s="1"/>
  <c r="F34" i="2"/>
  <c r="BC95" i="1" s="1"/>
  <c r="BC94" i="1" s="1"/>
  <c r="W32" i="1" s="1"/>
  <c r="BK174" i="2" l="1"/>
  <c r="J174" i="2" s="1"/>
  <c r="J100" i="2" s="1"/>
  <c r="J146" i="2"/>
  <c r="J97" i="2" s="1"/>
  <c r="R132" i="2"/>
  <c r="R131" i="2" s="1"/>
  <c r="P174" i="2"/>
  <c r="R189" i="2"/>
  <c r="P132" i="2"/>
  <c r="BK132" i="2"/>
  <c r="J132" i="2" s="1"/>
  <c r="J95" i="2" s="1"/>
  <c r="P189" i="2"/>
  <c r="BK189" i="2"/>
  <c r="J189" i="2" s="1"/>
  <c r="J103" i="2" s="1"/>
  <c r="T189" i="2"/>
  <c r="T132" i="2"/>
  <c r="T131" i="2" s="1"/>
  <c r="J133" i="2"/>
  <c r="J96" i="2" s="1"/>
  <c r="J190" i="2"/>
  <c r="J104" i="2" s="1"/>
  <c r="AW94" i="1"/>
  <c r="AK30" i="1" s="1"/>
  <c r="J31" i="2"/>
  <c r="AV95" i="1" s="1"/>
  <c r="AT95" i="1" s="1"/>
  <c r="AY94" i="1"/>
  <c r="AX94" i="1"/>
  <c r="F31" i="2"/>
  <c r="AZ95" i="1" s="1"/>
  <c r="AZ94" i="1" s="1"/>
  <c r="P131" i="2" l="1"/>
  <c r="AU95" i="1" s="1"/>
  <c r="AU94" i="1" s="1"/>
  <c r="BK131" i="2"/>
  <c r="J131" i="2" s="1"/>
  <c r="J94" i="2" s="1"/>
  <c r="AV94" i="1"/>
  <c r="J28" i="2" l="1"/>
  <c r="AG95" i="1" s="1"/>
  <c r="AT94" i="1"/>
  <c r="AN95" i="1" l="1"/>
  <c r="AN94" i="1" s="1"/>
  <c r="AG94" i="1"/>
  <c r="J37" i="2"/>
  <c r="AK26" i="1" l="1"/>
  <c r="W29" i="1"/>
  <c r="AK29" i="1" s="1"/>
  <c r="AK35" i="1" s="1"/>
</calcChain>
</file>

<file path=xl/sharedStrings.xml><?xml version="1.0" encoding="utf-8"?>
<sst xmlns="http://schemas.openxmlformats.org/spreadsheetml/2006/main" count="2194" uniqueCount="500">
  <si>
    <t>Export Komplet</t>
  </si>
  <si>
    <t/>
  </si>
  <si>
    <t>2.0</t>
  </si>
  <si>
    <t>False</t>
  </si>
  <si>
    <t>{c0474c41-fc43-45d6-8c26-48df1baeb46f}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</si>
  <si>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</si>
  <si>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</si>
  <si>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</si>
  <si>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</si>
  <si>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</si>
  <si>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</si>
  <si>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</si>
  <si>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</si>
  <si>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</si>
  <si>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</si>
  <si>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</si>
  <si>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Dvůr Králové nad Labem</t>
  </si>
  <si>
    <t>Datum:</t>
  </si>
  <si>
    <t>Zadavatel:</t>
  </si>
  <si>
    <t>IČ:</t>
  </si>
  <si>
    <t>DIČ:</t>
  </si>
  <si>
    <t>Zhotovitel: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</si>
  <si>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</si>
  <si>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</si>
  <si>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</si>
  <si>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</si>
  <si>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</si>
  <si>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</si>
  <si>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</si>
  <si>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</si>
  <si>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</si>
  <si>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</si>
  <si>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</si>
  <si>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</si>
  <si>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</si>
  <si>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</si>
  <si>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</si>
  <si>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</si>
  <si>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</si>
  <si>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</si>
  <si>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</si>
  <si>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</si>
  <si>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</si>
  <si>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</si>
  <si>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</si>
  <si>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</si>
  <si>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</si>
  <si>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</si>
  <si>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</si>
  <si>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</si>
  <si>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</si>
  <si>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</si>
  <si>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</si>
  <si>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</si>
  <si>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</si>
  <si>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</si>
  <si>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</si>
  <si>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</si>
  <si>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</si>
  <si>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</si>
  <si>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</si>
  <si>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</si>
  <si>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</si>
  <si>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</si>
  <si>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</si>
  <si>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</si>
  <si>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</si>
  <si>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</si>
  <si>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</si>
  <si>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</si>
  <si>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</si>
  <si>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</si>
  <si>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</si>
  <si>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</si>
  <si>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</si>
  <si>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</si>
  <si>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</si>
  <si>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</si>
  <si>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</si>
  <si>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</si>
  <si>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</si>
  <si>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</si>
  <si>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</si>
  <si>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</si>
  <si>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</si>
  <si>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</si>
  <si>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>VN - Vedlejší náklady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</si>
  <si>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</si>
  <si>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</si>
  <si>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</si>
  <si>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</si>
  <si>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</si>
  <si>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</si>
  <si>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</si>
  <si>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</si>
  <si>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</si>
  <si>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</si>
  <si>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</si>
  <si>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</si>
  <si>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</si>
  <si>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</si>
  <si>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</si>
  <si>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</si>
  <si>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</si>
  <si>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</si>
  <si>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</si>
  <si>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</si>
  <si>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</si>
  <si>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</si>
  <si>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</si>
  <si>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</si>
  <si>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</si>
  <si>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</si>
  <si>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</si>
  <si>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</si>
  <si>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</si>
  <si>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</si>
  <si>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</si>
  <si>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</si>
  <si>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317121102</t>
  </si>
  <si>
    <t>Montáž prefabrikovaných překladů délky přes 1500 do 2200 mm</t>
  </si>
  <si>
    <t>kus</t>
  </si>
  <si>
    <t>4</t>
  </si>
  <si>
    <t>1613184723</t>
  </si>
  <si>
    <t>M</t>
  </si>
  <si>
    <t>8</t>
  </si>
  <si>
    <t>1816031735</t>
  </si>
  <si>
    <t>317121103</t>
  </si>
  <si>
    <t>Montáž prefabrikovaných překladů délky přes 2200 do 4200 mm</t>
  </si>
  <si>
    <t>-2019520031</t>
  </si>
  <si>
    <t>342272245</t>
  </si>
  <si>
    <t>Příčka z pórobetonových hladkých tvárnic na tenkovrstvou maltu tl 150 mm</t>
  </si>
  <si>
    <t>m2</t>
  </si>
  <si>
    <t>-933562102</t>
  </si>
  <si>
    <t>VV</t>
  </si>
  <si>
    <t>4,5*(7,2+4,56+3,8)+0,5*1,5*4+2</t>
  </si>
  <si>
    <t>32</t>
  </si>
  <si>
    <t>342279113</t>
  </si>
  <si>
    <t>Zakládací vrstva příček tl 115 mm z vápenopískových vyrovnávacích tvárnic</t>
  </si>
  <si>
    <t>m</t>
  </si>
  <si>
    <t>1967803647</t>
  </si>
  <si>
    <t>7,2+4,56+3,8</t>
  </si>
  <si>
    <t>345321414</t>
  </si>
  <si>
    <t>Zídky atikové, parapetní, schodišťové a zábradelní ze ŽB tř. C 20/25</t>
  </si>
  <si>
    <t>m3</t>
  </si>
  <si>
    <t>-1943852658</t>
  </si>
  <si>
    <t>16</t>
  </si>
  <si>
    <t>345351005</t>
  </si>
  <si>
    <t>Zřízení bednění plnostěnných zídek atikových, parapetních, zábradelních</t>
  </si>
  <si>
    <t>-1774287579</t>
  </si>
  <si>
    <t>0,2*2*3</t>
  </si>
  <si>
    <t>345351006</t>
  </si>
  <si>
    <t>Odstranění bednění plnostěnných zídek atikových, parapetních, zábradelních</t>
  </si>
  <si>
    <t>-482025130</t>
  </si>
  <si>
    <t>R2</t>
  </si>
  <si>
    <t>Přípomoce PSV</t>
  </si>
  <si>
    <t>hod</t>
  </si>
  <si>
    <t>-1687202303</t>
  </si>
  <si>
    <t>Vodorovné konstrukce</t>
  </si>
  <si>
    <t>413941123</t>
  </si>
  <si>
    <t>Osazování ocelových válcovaných nosníků stropů I, IE, U, UE nebo L č. 14 až 22 nebo výšky přes 120 do 220 mm</t>
  </si>
  <si>
    <t>t</t>
  </si>
  <si>
    <t>2091265051</t>
  </si>
  <si>
    <t>13010716</t>
  </si>
  <si>
    <t>ocel profilová jakost S235JR (11 375) průřez I (IPN) 140</t>
  </si>
  <si>
    <t>-1372198790</t>
  </si>
  <si>
    <t>6</t>
  </si>
  <si>
    <t>Úpravy povrchů, podlahy a osazování výplní</t>
  </si>
  <si>
    <t>612142001</t>
  </si>
  <si>
    <t>Pletivo sklovláknité vnitřních stěn vtlačené do tmelu</t>
  </si>
  <si>
    <t>-1666130719</t>
  </si>
  <si>
    <t>612315101</t>
  </si>
  <si>
    <t>Vápenná hrubá omítka rýh ve stěnách š do 150 mm</t>
  </si>
  <si>
    <t>143518500</t>
  </si>
  <si>
    <t>612325301</t>
  </si>
  <si>
    <t>Vápenocementová hladká omítka ostění nebo nadpraží</t>
  </si>
  <si>
    <t>1761842514</t>
  </si>
  <si>
    <t>622335203</t>
  </si>
  <si>
    <t>Oprava cementové škrábané omítky vnějších stěn v rozsahu přes 30 do 50 %</t>
  </si>
  <si>
    <t>-1257797564</t>
  </si>
  <si>
    <t>0,6*1,5*3+4*0,25</t>
  </si>
  <si>
    <t>631311121</t>
  </si>
  <si>
    <t>Doplnění dosavadních mazanin betonem prostým plochy do 1 m2 tloušťky do 80 mm</t>
  </si>
  <si>
    <t>1396023987</t>
  </si>
  <si>
    <t>0,3*4,5*0,6</t>
  </si>
  <si>
    <t>642942111</t>
  </si>
  <si>
    <t>Osazování zárubní nebo rámů dveřních kovových do 2,5 m2 na MC</t>
  </si>
  <si>
    <t>-400458224</t>
  </si>
  <si>
    <t>SLD.0028652.URS</t>
  </si>
  <si>
    <t>ocelová zárubeň YHKT rozměru 90/197, 210cm šířky 11-15cm</t>
  </si>
  <si>
    <t>1388781750</t>
  </si>
  <si>
    <t>9</t>
  </si>
  <si>
    <t>Ostatní konstrukce a práce, bourání</t>
  </si>
  <si>
    <t>949111114</t>
  </si>
  <si>
    <t>Montáž lešení lehkého kozového trubkového v přes 2,5 do 3,5 m</t>
  </si>
  <si>
    <t>sada</t>
  </si>
  <si>
    <t>-186810298</t>
  </si>
  <si>
    <t>949111214</t>
  </si>
  <si>
    <t>Příplatek k lešení lehkému kozovému trubkovému v přes 2,5 do 3,5 m za každý den použití</t>
  </si>
  <si>
    <t>-84079934</t>
  </si>
  <si>
    <t>949111814</t>
  </si>
  <si>
    <t>Demontáž lešení lehkého kozového trubkového v přes 2,5 do 3,5 m</t>
  </si>
  <si>
    <t>-1266396648</t>
  </si>
  <si>
    <t>952905311</t>
  </si>
  <si>
    <t>Zakrývaní kropení aj. požadavky BOZP</t>
  </si>
  <si>
    <t>soub.</t>
  </si>
  <si>
    <t>1525665704</t>
  </si>
  <si>
    <t>962032112</t>
  </si>
  <si>
    <t>Bourání zdiva z keramických děrovaných cihel na MVC přes 1 m3</t>
  </si>
  <si>
    <t>458382796</t>
  </si>
  <si>
    <t>0,3*1,2*2,5</t>
  </si>
  <si>
    <t>965042141</t>
  </si>
  <si>
    <t>Bourání podkladů pod dlažby nebo mazanin betonových nebo z litého asfaltu tl do 100 mm pl přes 4 m2</t>
  </si>
  <si>
    <t>1959223944</t>
  </si>
  <si>
    <t>965049112</t>
  </si>
  <si>
    <t>Příplatek k bourání betonových mazanin za bourání mazanin se svařovanou sítí tl přes 100 mm</t>
  </si>
  <si>
    <t>1759768019</t>
  </si>
  <si>
    <t>0,6*0,12*3,7+0,4*0,4*(3,5+2+2)</t>
  </si>
  <si>
    <t>967021112</t>
  </si>
  <si>
    <t>Přisekání rovných ostění ve zdivu kamenném nebo smíšeném</t>
  </si>
  <si>
    <t>-1168105772</t>
  </si>
  <si>
    <t>0,3*(2+2+1)+0,4*(3,58+3,58+2)</t>
  </si>
  <si>
    <t>968062377</t>
  </si>
  <si>
    <t>Vybourání dřevěných rámů oken zdvojených včetně křídel pl přes 4 m2</t>
  </si>
  <si>
    <t>1361057261</t>
  </si>
  <si>
    <t>968072455</t>
  </si>
  <si>
    <t>Vybourání kovových dveřních zárubní pl do 2 m2</t>
  </si>
  <si>
    <t>307633140</t>
  </si>
  <si>
    <t>977151122</t>
  </si>
  <si>
    <t>Jádrové vrty diamantovými korunkami do stavebních materiálů D přes 120 do 130 mm</t>
  </si>
  <si>
    <t>-310629639</t>
  </si>
  <si>
    <t>VN</t>
  </si>
  <si>
    <t>Vedlejší náklady</t>
  </si>
  <si>
    <t>005121 R</t>
  </si>
  <si>
    <t>Zařízení staveniště</t>
  </si>
  <si>
    <t>Soubor</t>
  </si>
  <si>
    <t>1795976960</t>
  </si>
  <si>
    <t>005122 R</t>
  </si>
  <si>
    <t>Provozní vlivy</t>
  </si>
  <si>
    <t>294882218</t>
  </si>
  <si>
    <t>005124010R</t>
  </si>
  <si>
    <t>Koordinační činnost</t>
  </si>
  <si>
    <t>-1299138810</t>
  </si>
  <si>
    <t>005129 R</t>
  </si>
  <si>
    <t>Mimostaveništní doprava</t>
  </si>
  <si>
    <t>1271922522</t>
  </si>
  <si>
    <t>997</t>
  </si>
  <si>
    <t>Přesun sutě</t>
  </si>
  <si>
    <t>997013111</t>
  </si>
  <si>
    <t>Vnitrostaveništní doprava suti a vybouraných hmot pro budovy v do 6 m s použitím mechanizace</t>
  </si>
  <si>
    <t>-1145680359</t>
  </si>
  <si>
    <t>997013151</t>
  </si>
  <si>
    <t>Vnitrostaveništní doprava suti a vybouraných hmot pro budovy v do 6 m s omezením mechanizace</t>
  </si>
  <si>
    <t>-1508828891</t>
  </si>
  <si>
    <t>997013501</t>
  </si>
  <si>
    <t>Odvoz suti a vybouraných hmot na skládku nebo meziskládku do 1 km se složením</t>
  </si>
  <si>
    <t>-773933690</t>
  </si>
  <si>
    <t>997013509</t>
  </si>
  <si>
    <t>Příplatek k odvozu suti a vybouraných hmot na skládku ZKD 1 km přes 1 km</t>
  </si>
  <si>
    <t>1141260266</t>
  </si>
  <si>
    <t>23,147*15</t>
  </si>
  <si>
    <t>997013601</t>
  </si>
  <si>
    <t>Poplatek za uložení na skládce (skládkovné) stavebního odpadu betonového kód odpadu 17 01 01</t>
  </si>
  <si>
    <t>671184307</t>
  </si>
  <si>
    <t>998</t>
  </si>
  <si>
    <t>Přesun hmot</t>
  </si>
  <si>
    <t>998011008</t>
  </si>
  <si>
    <t>Přesun hmot pro budovy zděné s omezením mechanizace pro budovy v do 6 m</t>
  </si>
  <si>
    <t>-1603164743</t>
  </si>
  <si>
    <t>998011014</t>
  </si>
  <si>
    <t>Příplatek k přesunu hmot pro budovy zděné za zvětšený přesun do 500 m</t>
  </si>
  <si>
    <t>-272155461</t>
  </si>
  <si>
    <t>PSV</t>
  </si>
  <si>
    <t>Práce a dodávky PSV</t>
  </si>
  <si>
    <t>711</t>
  </si>
  <si>
    <t>Izolace proti vodě, vlhkosti a plynům</t>
  </si>
  <si>
    <t>676091982</t>
  </si>
  <si>
    <t>11163153</t>
  </si>
  <si>
    <t>emulze asfaltová penetrační</t>
  </si>
  <si>
    <t>litr</t>
  </si>
  <si>
    <t>-1955425717</t>
  </si>
  <si>
    <t>711141559</t>
  </si>
  <si>
    <t>Provedení izolace proti zemní vlhkosti pásy přitavením vodorovné NAIP</t>
  </si>
  <si>
    <t>429402706</t>
  </si>
  <si>
    <t>SKA.620604</t>
  </si>
  <si>
    <t>PARABIT V S35 1,00/10m M2</t>
  </si>
  <si>
    <t>-1036187121</t>
  </si>
  <si>
    <t>4,5*1,1655 'Přepočtené koeficientem množství</t>
  </si>
  <si>
    <t>998711111</t>
  </si>
  <si>
    <t>Přesun hmot tonážní pro izolace proti vodě, vlhkosti a plynům s omezením mechanizace v objektech v do 6 m</t>
  </si>
  <si>
    <t>-818336828</t>
  </si>
  <si>
    <t>713</t>
  </si>
  <si>
    <t>Izolace tepelné</t>
  </si>
  <si>
    <t>713291132</t>
  </si>
  <si>
    <t>Montáž izolace tepelné parotěsné zábrany stropů vrchem fólií</t>
  </si>
  <si>
    <t>-1264459357</t>
  </si>
  <si>
    <t>GTA.3750308</t>
  </si>
  <si>
    <t>Jutafol 170 AL</t>
  </si>
  <si>
    <t>-1023101343</t>
  </si>
  <si>
    <t>32,4*1,1655 'Přepočtené koeficientem množství</t>
  </si>
  <si>
    <t>721</t>
  </si>
  <si>
    <t>Zdravotechnika - vnitřní kanalizace</t>
  </si>
  <si>
    <t>721173402</t>
  </si>
  <si>
    <t>Potrubí kanalizační z PVC SN 4 svodné DN 125</t>
  </si>
  <si>
    <t>-1813515831</t>
  </si>
  <si>
    <t>721173404.WVN</t>
  </si>
  <si>
    <t>Zrušení a propojení nové kanalitzace stáv vpust</t>
  </si>
  <si>
    <t>1675919643</t>
  </si>
  <si>
    <t>721173723</t>
  </si>
  <si>
    <t>Potrubí kanalizační z PVC připojovací DN 50</t>
  </si>
  <si>
    <t>219796110</t>
  </si>
  <si>
    <t>721210813v</t>
  </si>
  <si>
    <t>Uprava vodovodu a rozvodu vytápění</t>
  </si>
  <si>
    <t>kompl</t>
  </si>
  <si>
    <t>-2107418278</t>
  </si>
  <si>
    <t>721211621.HLE</t>
  </si>
  <si>
    <t>Vpust HL 310 NG se svislým odtokem</t>
  </si>
  <si>
    <t>1295973971</t>
  </si>
  <si>
    <t>998721111</t>
  </si>
  <si>
    <t>Přesun hmot tonážní pro vnitřní kanalizaci s omezením mechanizace v objektech v do 6 m</t>
  </si>
  <si>
    <t>1034662135</t>
  </si>
  <si>
    <t>762</t>
  </si>
  <si>
    <t>Konstrukce tesařské</t>
  </si>
  <si>
    <t>762342511</t>
  </si>
  <si>
    <t>Montáž kontralatí na podklad bez tepelné izolace</t>
  </si>
  <si>
    <t>-1419200232</t>
  </si>
  <si>
    <t>3,25*4+4,56*4+4*5*2</t>
  </si>
  <si>
    <t>60514101</t>
  </si>
  <si>
    <t>řezivo jehličnaté lať 10-25cm2</t>
  </si>
  <si>
    <t>-1328747000</t>
  </si>
  <si>
    <t>0,08*0,05*71*1,1</t>
  </si>
  <si>
    <t>0,312*1,1 'Přepočtené koeficientem množství</t>
  </si>
  <si>
    <t>763</t>
  </si>
  <si>
    <t>Konstrukce suché výstavby</t>
  </si>
  <si>
    <t>25235661</t>
  </si>
  <si>
    <t>763431801</t>
  </si>
  <si>
    <t>Demontáž minerálního podhledu zavěšeného na viditelném roštu</t>
  </si>
  <si>
    <t>2078874157</t>
  </si>
  <si>
    <t>998763301</t>
  </si>
  <si>
    <t>Přesun hmot tonážní pro konstrukce montované z desek v objektech v do 6 m</t>
  </si>
  <si>
    <t>-1443617767</t>
  </si>
  <si>
    <t>766</t>
  </si>
  <si>
    <t>Konstrukce truhlářské</t>
  </si>
  <si>
    <t>766622115</t>
  </si>
  <si>
    <t>Montáž plastových oken plochy přes 1 m2 pevných v do 1,5 m s rámem do zdiva</t>
  </si>
  <si>
    <t>-1704722622</t>
  </si>
  <si>
    <t>61140045</t>
  </si>
  <si>
    <t>okno plastové s oteviravě sklopne zasklením dvojsklo přes plochu 1m2 v 1,5-2,5m včetně parapetu žaluzie</t>
  </si>
  <si>
    <t>936112670</t>
  </si>
  <si>
    <t>766660001</t>
  </si>
  <si>
    <t>Montáž dveřních křídel otvíravých jednokřídlových š do 0,8 m do ocelové zárubně</t>
  </si>
  <si>
    <t>-1299623037</t>
  </si>
  <si>
    <t>61160052</t>
  </si>
  <si>
    <t>dveře jednokřídlé dřevěné bez povrchové úpravy plné 800x1970mm</t>
  </si>
  <si>
    <t>-1845944978</t>
  </si>
  <si>
    <t>766660729</t>
  </si>
  <si>
    <t>Montáž dveřního interiérového kování - štítku s klikou</t>
  </si>
  <si>
    <t>-480715506</t>
  </si>
  <si>
    <t>54914123</t>
  </si>
  <si>
    <t>kování rozetové klika/klika</t>
  </si>
  <si>
    <t>81745628</t>
  </si>
  <si>
    <t>R1</t>
  </si>
  <si>
    <t>Nerezový mycí stůl s odkládací plochou 1x dřez včetně dopravy sifonu propojeni</t>
  </si>
  <si>
    <t>-853588441</t>
  </si>
  <si>
    <t>771</t>
  </si>
  <si>
    <t>Podlahy z dlaždic</t>
  </si>
  <si>
    <t>771111011</t>
  </si>
  <si>
    <t>Vysátí podkladu před pokládkou dlažby</t>
  </si>
  <si>
    <t>408087297</t>
  </si>
  <si>
    <t>771571810</t>
  </si>
  <si>
    <t>Demontáž podlah z dlaždic keramických kladených do malty</t>
  </si>
  <si>
    <t>-890732748</t>
  </si>
  <si>
    <t>771574419</t>
  </si>
  <si>
    <t>Montáž podlah keramických hladkých lepených cementovým flexibilním lepidlem přes 22 do 25 ks/m2</t>
  </si>
  <si>
    <t>-1549904781</t>
  </si>
  <si>
    <t>59761133</t>
  </si>
  <si>
    <t>dlažba keramická slinutá nemrazuvzdorná povrch hladký/matný tl do 10mm přes 22 do 25ks/m2</t>
  </si>
  <si>
    <t>1716644087</t>
  </si>
  <si>
    <t>33,912*1,1 'Přepočtené koeficientem množství</t>
  </si>
  <si>
    <t>771591115</t>
  </si>
  <si>
    <t>Podlahy spárování silikonem</t>
  </si>
  <si>
    <t>-381417245</t>
  </si>
  <si>
    <t>3,5*4+4,5*4</t>
  </si>
  <si>
    <t>771592011</t>
  </si>
  <si>
    <t>Čištění vnitřních ploch podlah nebo schodišť po položení dlažby chemickými prostředky</t>
  </si>
  <si>
    <t>-1952269794</t>
  </si>
  <si>
    <t>998771121</t>
  </si>
  <si>
    <t>Přesun hmot tonážní pro podlahy z dlaždic ruční v objektech v do 6 m</t>
  </si>
  <si>
    <t>1819659365</t>
  </si>
  <si>
    <t>781</t>
  </si>
  <si>
    <t>Dokončovací práce - obklady</t>
  </si>
  <si>
    <t>781111011</t>
  </si>
  <si>
    <t>Ometení (oprášení) stěny při přípravě podkladu</t>
  </si>
  <si>
    <t>623260324</t>
  </si>
  <si>
    <t>4,5*(3,525*4+4,56*4+7,2)+6+1,5*0,5*4</t>
  </si>
  <si>
    <t>781121011</t>
  </si>
  <si>
    <t>Nátěr penetrační na stěnu</t>
  </si>
  <si>
    <t>-741369081</t>
  </si>
  <si>
    <t>781151014</t>
  </si>
  <si>
    <t>Lokální vyrovnání podkladu stěrkou do tl 3 mm pl přes 0,5 do 1,0 m2</t>
  </si>
  <si>
    <t>781616745</t>
  </si>
  <si>
    <t>781161021</t>
  </si>
  <si>
    <t>Montáž profilu ukončujícího rohového nebo vanového</t>
  </si>
  <si>
    <t>2060090579</t>
  </si>
  <si>
    <t>5+7</t>
  </si>
  <si>
    <t>59054131</t>
  </si>
  <si>
    <t>profil ukončovací pro vnější hrany obkladů hliník leskle eloxovaný chromem 6x2500mm</t>
  </si>
  <si>
    <t>1640023288</t>
  </si>
  <si>
    <t>12*1,1 'Přepočtené koeficientem množství</t>
  </si>
  <si>
    <t>781471810</t>
  </si>
  <si>
    <t>Demontáž obkladů z obkladaček keramických kladených do malty</t>
  </si>
  <si>
    <t>-1691807189</t>
  </si>
  <si>
    <t>781472217</t>
  </si>
  <si>
    <t>Montáž obkladů keramických hladkých lepených cementovým flexibilním lepidlem přes 12 do 19 ks/m2</t>
  </si>
  <si>
    <t>-1541873643</t>
  </si>
  <si>
    <t>59761701</t>
  </si>
  <si>
    <t>obklad keramický nemrazuvzdorný povrch hladký/lesklý tl do 10mm přes 12 do 19ks/m2</t>
  </si>
  <si>
    <t>-870298915</t>
  </si>
  <si>
    <t>186,93*1,1 'Přepočtené koeficientem množství</t>
  </si>
  <si>
    <t>998781121</t>
  </si>
  <si>
    <t>Přesun hmot tonážní pro obklady keramické ruční v objektech v do 6 m</t>
  </si>
  <si>
    <t>-408487319</t>
  </si>
  <si>
    <t>783</t>
  </si>
  <si>
    <t>Dokončovací práce - nátěry</t>
  </si>
  <si>
    <t>783301313</t>
  </si>
  <si>
    <t>Odmaštění zámečnických konstrukcí ředidlovým odmašťovačem</t>
  </si>
  <si>
    <t>-701882786</t>
  </si>
  <si>
    <t>783301401</t>
  </si>
  <si>
    <t>Ometení zámečnických konstrukcí</t>
  </si>
  <si>
    <t>1212902701</t>
  </si>
  <si>
    <t>783314101</t>
  </si>
  <si>
    <t>Základní jednonásobný syntetický nátěr zámečnických konstrukcí</t>
  </si>
  <si>
    <t>1130504267</t>
  </si>
  <si>
    <t>783317101</t>
  </si>
  <si>
    <t>Krycí jednonásobný syntetický standardní nátěr zámečnických konstrukcí</t>
  </si>
  <si>
    <t>-919668524</t>
  </si>
  <si>
    <t>784</t>
  </si>
  <si>
    <t>Dokončovací práce - malby a tapety</t>
  </si>
  <si>
    <t>784171101</t>
  </si>
  <si>
    <t>Zakrytí vnitřních podlah včetně pozdějšího odkrytí</t>
  </si>
  <si>
    <t>-871932139</t>
  </si>
  <si>
    <t>58124844</t>
  </si>
  <si>
    <t>fólie pro malířské potřeby zakrývací tl 25µ 4x5m</t>
  </si>
  <si>
    <t>688709058</t>
  </si>
  <si>
    <t>80*1,05 'Přepočtené koeficientem množství</t>
  </si>
  <si>
    <t>784181121</t>
  </si>
  <si>
    <t>Hloubková jednonásobná bezbarvá penetrace podkladu v místnostech v do 3,80 m</t>
  </si>
  <si>
    <t>-1879058568</t>
  </si>
  <si>
    <t>784191001</t>
  </si>
  <si>
    <t>Čištění vnitřních ploch oken nebo balkonových dveří jednoduchých po provedení malířských prací</t>
  </si>
  <si>
    <t>851777981</t>
  </si>
  <si>
    <t>784211131</t>
  </si>
  <si>
    <t>Dvojnásobné bílé malby ze směsí za mokra minimálně oděruvzdorných v místnostech do 3,80 m</t>
  </si>
  <si>
    <t>1399102467</t>
  </si>
  <si>
    <t>711111001</t>
  </si>
  <si>
    <t>Provedení izolace proti zemní vlhkosti vodorovné za studena nátěrem penetračním</t>
  </si>
  <si>
    <t>59321212</t>
  </si>
  <si>
    <t>překlad ŽB RZP vylehčený 1790/140/140mm</t>
  </si>
  <si>
    <t>ZOO Dvůr Králové a.s.</t>
  </si>
  <si>
    <t>7631615.RGS</t>
  </si>
  <si>
    <t>SDK VK 11 deska 1x RB (A) 12,5 TI 200 mm 21 kg/m3, 0,033W/mK, REI 15 DP3 dvouvrstvá spodní kce profil CD+UD na krokvových nástavcích</t>
  </si>
  <si>
    <t>Rekonstrukce prostor veterinární kliniky</t>
  </si>
  <si>
    <t>Rekonstrukce prostor veterinární kliniky-stavební práce</t>
  </si>
  <si>
    <t>Rekonstrukce prostor veterinární kliniky-elektroinstalace</t>
  </si>
  <si>
    <t>CW6.01/X/11
Přepínač střídavý (přístroj s krytem), bez piktogramu, řazení 6, 10 A / 250 V~, šroubové svorky, nahrazeno výrobkem CW6C.01/X/11</t>
  </si>
  <si>
    <t>CW1.01/11
Spínač jednopólový (přístroj s krytem), řazení 1, 10 A / 250 V~, šroubové svorky, nahrazeno výrobkem CW1C.01/11</t>
  </si>
  <si>
    <t>CGZ1C.01/11
Zásuvka silová 1 násobná typ E (přístroj s krytem), s uzemněním, 16 A / 250 V~, bezšroubové svorky</t>
  </si>
  <si>
    <t>CR2/11
Rámeček 2 násobný</t>
  </si>
  <si>
    <t>CR1/11
Rámeček 1 násobný</t>
  </si>
  <si>
    <t>Svítidlo PRIMA 1.5ft PC 8000/840 44,3W IP66/IP69</t>
  </si>
  <si>
    <t>Krabice univerzální KU 68-45_KA</t>
  </si>
  <si>
    <t>Sádra stavební</t>
  </si>
  <si>
    <t>Kabel CYKY-J 3X2,5</t>
  </si>
  <si>
    <t>Kabel CYKY-J 3X1,5</t>
  </si>
  <si>
    <t>Kabel CYKY-O 3X1,5</t>
  </si>
  <si>
    <t>Lišta vkládací 40/40</t>
  </si>
  <si>
    <t>SPIRO100/3
Pozinkované potrubí 100mm x 3m</t>
  </si>
  <si>
    <t>SBOG100
Kovová objímka s gumou prům. 100mm</t>
  </si>
  <si>
    <t>EDV VENTILÁTOR TD 160/100 N SILENT 2OT.IP44</t>
  </si>
  <si>
    <t xml:space="preserve">KR520100010 
EDV potrubí  SEMIFLEX 100/3 zvukově izolovaná Al ohebná hadice, </t>
  </si>
  <si>
    <t>MP4804WH-S/K
Kruhová mřížka se síťkou bílá 100mm</t>
  </si>
  <si>
    <t xml:space="preserve">WSK-10-04
Samočinná žaluzie plastová </t>
  </si>
  <si>
    <t xml:space="preserve">ALU050/010
Hliníková páska 50mm x 10m </t>
  </si>
  <si>
    <t>Pomocný montážní materiál</t>
  </si>
  <si>
    <t>03-1016B-PEP-10J
Jistič BONEGA PEP-10J 16B/1</t>
  </si>
  <si>
    <t>03-1010B-PEP-10J
Jistič BONEGA PEP-10J 10B/1</t>
  </si>
  <si>
    <t>06-40400302-PEP-10P63-A
Proudový chránič mag. "A" 4P 0-40A/30mA PEP</t>
  </si>
  <si>
    <t>28-2010B0302-PEP-10PJ-A
Chráničojistič RCBO 2P/10kA typ A 10A B/30mA</t>
  </si>
  <si>
    <t>Můstek rozbočovací N 7 modrý</t>
  </si>
  <si>
    <t xml:space="preserve">Pomocný montážní materiál </t>
  </si>
  <si>
    <t>Elektromontážní práce</t>
  </si>
  <si>
    <t>Elektroinstalační práce - demontáže, kabelové trasy včetně kabeláže</t>
  </si>
  <si>
    <t>Elektroinstalační práce - kompletace, montáž VZT</t>
  </si>
  <si>
    <t>Doprava</t>
  </si>
  <si>
    <t xml:space="preserve">Revize </t>
  </si>
  <si>
    <t>ks</t>
  </si>
  <si>
    <t>kg</t>
  </si>
  <si>
    <t>soub</t>
  </si>
  <si>
    <t>Úprava rozvaděče - přidání jističů Bonega</t>
  </si>
  <si>
    <t>Spínací hodiny Schneider 15336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</si>
</sst>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#,##0.00_ ;\-#,##0.00\ 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name val="Arial CE"/>
    </font>
    <font>
      <sz val="8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/>
      <bottom/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44" fontId="33" fillId="0" borderId="0" applyFon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Protection="1"/>
    <xf numFmtId="4" fontId="28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/>
    <xf numFmtId="4" fontId="18" fillId="4" borderId="22" xfId="0" applyNumberFormat="1" applyFont="1" applyFill="1" applyBorder="1" applyAlignment="1" applyProtection="1">
      <alignment vertical="center"/>
      <protection locked="0"/>
    </xf>
    <xf numFmtId="4" fontId="29" fillId="4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2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0" fillId="0" borderId="4" xfId="0" applyBorder="1" applyProtection="1"/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18" fillId="3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1" fillId="0" borderId="0" xfId="1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9" xfId="0" applyNumberFormat="1" applyFont="1" applyBorder="1" applyAlignment="1" applyProtection="1">
      <alignment vertical="center"/>
    </xf>
    <xf numFmtId="4" fontId="24" fillId="0" borderId="20" xfId="0" applyNumberFormat="1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Protection="1">
      <protection locked="0"/>
    </xf>
    <xf numFmtId="0" fontId="25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3" fillId="0" borderId="0" xfId="0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center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wrapText="1"/>
    </xf>
    <xf numFmtId="0" fontId="18" fillId="3" borderId="0" xfId="0" applyFont="1" applyFill="1" applyAlignment="1" applyProtection="1">
      <alignment horizontal="left" vertical="center"/>
    </xf>
    <xf numFmtId="0" fontId="18" fillId="3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3" borderId="16" xfId="0" applyFont="1" applyFill="1" applyBorder="1" applyAlignment="1" applyProtection="1">
      <alignment horizontal="center" vertical="center" wrapText="1"/>
    </xf>
    <xf numFmtId="0" fontId="18" fillId="3" borderId="17" xfId="0" applyFont="1" applyFill="1" applyBorder="1" applyAlignment="1" applyProtection="1">
      <alignment horizontal="center" vertical="center" wrapText="1"/>
    </xf>
    <xf numFmtId="0" fontId="18" fillId="3" borderId="18" xfId="0" applyFont="1" applyFill="1" applyBorder="1" applyAlignment="1" applyProtection="1">
      <alignment horizontal="center" vertical="center" wrapText="1"/>
    </xf>
    <xf numFmtId="0" fontId="18" fillId="3" borderId="0" xfId="0" applyFont="1" applyFill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20" fillId="0" borderId="0" xfId="0" applyNumberFormat="1" applyFont="1" applyAlignment="1" applyProtection="1"/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28" fillId="0" borderId="0" xfId="0" applyNumberFormat="1" applyFont="1" applyAlignment="1" applyProtection="1">
      <alignment vertical="center"/>
    </xf>
    <xf numFmtId="0" fontId="8" fillId="0" borderId="0" xfId="0" applyFont="1" applyAlignment="1" applyProtection="1"/>
    <xf numFmtId="0" fontId="8" fillId="0" borderId="3" xfId="0" applyFont="1" applyBorder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 applyProtection="1">
      <alignment horizontal="center"/>
    </xf>
    <xf numFmtId="4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4" borderId="22" xfId="0" applyNumberFormat="1" applyFont="1" applyFill="1" applyBorder="1" applyAlignment="1" applyProtection="1">
      <alignment vertical="center"/>
    </xf>
    <xf numFmtId="4" fontId="18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4" fontId="0" fillId="0" borderId="0" xfId="0" applyNumberFormat="1" applyFont="1" applyAlignment="1" applyProtection="1">
      <alignment vertical="center"/>
    </xf>
    <xf numFmtId="0" fontId="29" fillId="0" borderId="22" xfId="0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167" fontId="29" fillId="0" borderId="22" xfId="0" applyNumberFormat="1" applyFont="1" applyBorder="1" applyAlignment="1" applyProtection="1">
      <alignment vertical="center"/>
    </xf>
    <xf numFmtId="4" fontId="29" fillId="4" borderId="22" xfId="0" applyNumberFormat="1" applyFont="1" applyFill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22" xfId="0" applyFont="1" applyBorder="1" applyAlignment="1" applyProtection="1">
      <alignment vertical="center"/>
    </xf>
    <xf numFmtId="0" fontId="30" fillId="0" borderId="3" xfId="0" applyFont="1" applyBorder="1" applyAlignment="1" applyProtection="1">
      <alignment vertical="center"/>
    </xf>
    <xf numFmtId="0" fontId="29" fillId="0" borderId="14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8" fillId="4" borderId="0" xfId="0" applyFont="1" applyFill="1" applyAlignment="1" applyProtection="1"/>
    <xf numFmtId="0" fontId="8" fillId="0" borderId="0" xfId="0" applyFont="1" applyFill="1" applyAlignment="1" applyProtection="1"/>
    <xf numFmtId="0" fontId="18" fillId="0" borderId="22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167" fontId="18" fillId="0" borderId="22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Alignment="1" applyProtection="1">
      <alignment vertical="center"/>
    </xf>
    <xf numFmtId="0" fontId="18" fillId="0" borderId="22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left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167" fontId="29" fillId="0" borderId="22" xfId="0" applyNumberFormat="1" applyFont="1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</xf>
    <xf numFmtId="166" fontId="19" fillId="0" borderId="0" xfId="0" applyNumberFormat="1" applyFont="1" applyFill="1" applyBorder="1" applyAlignment="1" applyProtection="1">
      <alignment vertical="center"/>
    </xf>
    <xf numFmtId="166" fontId="19" fillId="0" borderId="15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9" fillId="0" borderId="19" xfId="0" applyFont="1" applyBorder="1" applyAlignment="1" applyProtection="1">
      <alignment horizontal="left" vertical="center"/>
    </xf>
    <xf numFmtId="0" fontId="19" fillId="0" borderId="20" xfId="0" applyFont="1" applyBorder="1" applyAlignment="1" applyProtection="1">
      <alignment horizontal="center"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0" fontId="18" fillId="0" borderId="24" xfId="0" applyFont="1" applyFill="1" applyBorder="1" applyAlignment="1" applyProtection="1">
      <alignment horizontal="center" vertical="center"/>
    </xf>
    <xf numFmtId="49" fontId="18" fillId="0" borderId="24" xfId="0" applyNumberFormat="1" applyFont="1" applyFill="1" applyBorder="1" applyAlignment="1" applyProtection="1">
      <alignment horizontal="left" vertical="center" wrapText="1"/>
    </xf>
    <xf numFmtId="0" fontId="36" fillId="0" borderId="24" xfId="0" applyFont="1" applyBorder="1" applyAlignment="1" applyProtection="1">
      <alignment horizontal="left" vertical="center" wrapText="1"/>
    </xf>
    <xf numFmtId="0" fontId="34" fillId="0" borderId="24" xfId="0" applyFont="1" applyBorder="1" applyAlignment="1" applyProtection="1">
      <alignment horizontal="center" vertical="center"/>
    </xf>
    <xf numFmtId="2" fontId="34" fillId="0" borderId="24" xfId="0" applyNumberFormat="1" applyFont="1" applyBorder="1" applyAlignment="1" applyProtection="1">
      <alignment vertical="center"/>
    </xf>
    <xf numFmtId="4" fontId="18" fillId="0" borderId="24" xfId="0" applyNumberFormat="1" applyFont="1" applyFill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0" fontId="38" fillId="0" borderId="24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</xf>
    <xf numFmtId="49" fontId="29" fillId="0" borderId="24" xfId="0" applyNumberFormat="1" applyFont="1" applyFill="1" applyBorder="1" applyAlignment="1" applyProtection="1">
      <alignment horizontal="left" vertical="center" wrapText="1"/>
    </xf>
    <xf numFmtId="0" fontId="30" fillId="0" borderId="18" xfId="0" applyFont="1" applyBorder="1" applyAlignment="1" applyProtection="1">
      <alignment vertical="center"/>
    </xf>
    <xf numFmtId="0" fontId="39" fillId="0" borderId="0" xfId="0" applyFont="1" applyFill="1" applyAlignment="1" applyProtection="1"/>
    <xf numFmtId="0" fontId="8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0" fontId="37" fillId="0" borderId="23" xfId="0" applyFont="1" applyFill="1" applyBorder="1" applyAlignment="1" applyProtection="1">
      <alignment horizontal="left" vertical="center" wrapText="1"/>
    </xf>
    <xf numFmtId="0" fontId="35" fillId="0" borderId="0" xfId="0" applyFont="1" applyFill="1" applyBorder="1" applyAlignment="1" applyProtection="1">
      <alignment horizontal="center" vertical="center"/>
    </xf>
    <xf numFmtId="2" fontId="35" fillId="0" borderId="0" xfId="0" applyNumberFormat="1" applyFont="1" applyFill="1" applyBorder="1" applyAlignment="1" applyProtection="1">
      <alignment vertical="center"/>
    </xf>
    <xf numFmtId="168" fontId="35" fillId="0" borderId="0" xfId="2" applyNumberFormat="1" applyFont="1" applyFill="1" applyBorder="1" applyAlignment="1" applyProtection="1">
      <alignment vertical="center"/>
    </xf>
    <xf numFmtId="4" fontId="18" fillId="0" borderId="25" xfId="0" applyNumberFormat="1" applyFont="1" applyFill="1" applyBorder="1" applyAlignment="1" applyProtection="1">
      <alignment vertical="center"/>
    </xf>
    <xf numFmtId="168" fontId="34" fillId="4" borderId="24" xfId="2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8" fillId="3" borderId="6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center" vertical="center"/>
    </xf>
    <xf numFmtId="0" fontId="18" fillId="3" borderId="7" xfId="0" applyFont="1" applyFill="1" applyBorder="1" applyAlignment="1" applyProtection="1">
      <alignment horizontal="right" vertical="center"/>
    </xf>
    <xf numFmtId="0" fontId="18" fillId="3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6" fillId="0" borderId="11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left" vertical="center"/>
    </xf>
    <xf numFmtId="0" fontId="0" fillId="2" borderId="7" xfId="0" applyFont="1" applyFill="1" applyBorder="1" applyAlignment="1" applyProtection="1">
      <alignment vertical="center"/>
    </xf>
    <xf numFmtId="4" fontId="4" fillId="2" borderId="7" xfId="0" applyNumberFormat="1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4" fontId="13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</cellXfs>
  <cellStyles count="3">
    <cellStyle name="Hypertextový odkaz" xfId="1" builtinId="8"/>
    <cellStyle name="Měna" xfId="2" builtinId="4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Y529"/>
  <sheetViews>
    <sheetView showGridLines="0" tabSelected="1" workbookViewId="0">
      <selection activeCell="AN8" sqref="AN8"/>
    </sheetView>
  </sheetViews>
  <sheetFormatPr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103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103" s="1" customFormat="1" ht="37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236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27" t="s">
        <v>5</v>
      </c>
      <c r="BT2" s="27" t="s">
        <v>6</v>
      </c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</row>
    <row r="3" spans="1:103" s="1" customFormat="1" ht="7" customHeight="1">
      <c r="A3" s="16"/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30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27" t="s">
        <v>5</v>
      </c>
      <c r="BT3" s="27" t="s">
        <v>7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</row>
    <row r="4" spans="1:103" s="1" customFormat="1" ht="25" customHeight="1">
      <c r="A4" s="16"/>
      <c r="B4" s="30"/>
      <c r="C4" s="16"/>
      <c r="D4" s="31" t="s">
        <v>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30"/>
      <c r="AS4" s="32" t="s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27" t="s">
        <v>10</v>
      </c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</row>
    <row r="5" spans="1:103" s="1" customFormat="1" ht="12" customHeight="1">
      <c r="A5" s="16"/>
      <c r="B5" s="30"/>
      <c r="C5" s="16"/>
      <c r="D5" s="33" t="s">
        <v>11</v>
      </c>
      <c r="E5" s="16"/>
      <c r="F5" s="16"/>
      <c r="G5" s="16"/>
      <c r="H5" s="16"/>
      <c r="I5" s="16"/>
      <c r="J5" s="16"/>
      <c r="K5" s="264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16"/>
      <c r="AL5" s="16"/>
      <c r="AM5" s="16"/>
      <c r="AN5" s="16"/>
      <c r="AO5" s="16"/>
      <c r="AP5" s="16"/>
      <c r="AQ5" s="16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27" t="s">
        <v>5</v>
      </c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</row>
    <row r="6" spans="1:103" s="1" customFormat="1" ht="37" customHeight="1">
      <c r="A6" s="16"/>
      <c r="B6" s="30"/>
      <c r="C6" s="16"/>
      <c r="D6" s="34" t="s">
        <v>12</v>
      </c>
      <c r="E6" s="16"/>
      <c r="F6" s="16"/>
      <c r="G6" s="16"/>
      <c r="H6" s="16"/>
      <c r="I6" s="16"/>
      <c r="J6" s="16"/>
      <c r="K6" s="266" t="s">
        <v>461</v>
      </c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16"/>
      <c r="AL6" s="16"/>
      <c r="AM6" s="16"/>
      <c r="AN6" s="16"/>
      <c r="AO6" s="16"/>
      <c r="AP6" s="16"/>
      <c r="AQ6" s="16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27" t="s">
        <v>5</v>
      </c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</row>
    <row r="7" spans="1:103" s="1" customFormat="1" ht="12" customHeight="1">
      <c r="A7" s="16"/>
      <c r="B7" s="30"/>
      <c r="C7" s="16"/>
      <c r="D7" s="35" t="s">
        <v>13</v>
      </c>
      <c r="E7" s="16"/>
      <c r="F7" s="16"/>
      <c r="G7" s="16"/>
      <c r="H7" s="16"/>
      <c r="I7" s="16"/>
      <c r="J7" s="16"/>
      <c r="K7" s="36" t="s">
        <v>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35" t="s">
        <v>14</v>
      </c>
      <c r="AL7" s="16"/>
      <c r="AM7" s="16"/>
      <c r="AN7" s="36" t="s">
        <v>1</v>
      </c>
      <c r="AO7" s="16"/>
      <c r="AP7" s="16"/>
      <c r="AQ7" s="16"/>
      <c r="AR7" s="30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27" t="s">
        <v>5</v>
      </c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</row>
    <row r="8" spans="1:103" s="1" customFormat="1" ht="12" customHeight="1">
      <c r="A8" s="16"/>
      <c r="B8" s="30"/>
      <c r="C8" s="16"/>
      <c r="D8" s="35" t="s">
        <v>15</v>
      </c>
      <c r="E8" s="16"/>
      <c r="F8" s="16"/>
      <c r="G8" s="16"/>
      <c r="H8" s="16"/>
      <c r="I8" s="16"/>
      <c r="J8" s="16"/>
      <c r="K8" s="36" t="s">
        <v>16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35" t="s">
        <v>17</v>
      </c>
      <c r="AL8" s="16"/>
      <c r="AM8" s="16"/>
      <c r="AN8" s="99"/>
      <c r="AO8" s="16"/>
      <c r="AP8" s="16"/>
      <c r="AQ8" s="16"/>
      <c r="AR8" s="30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27" t="s">
        <v>5</v>
      </c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</row>
    <row r="9" spans="1:103" s="1" customFormat="1" ht="14.4" customHeight="1">
      <c r="A9" s="16"/>
      <c r="B9" s="3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30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27" t="s">
        <v>5</v>
      </c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</row>
    <row r="10" spans="1:103" s="1" customFormat="1" ht="12" customHeight="1">
      <c r="A10" s="16"/>
      <c r="B10" s="30"/>
      <c r="C10" s="16"/>
      <c r="D10" s="35" t="s">
        <v>18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35" t="s">
        <v>19</v>
      </c>
      <c r="AL10" s="16"/>
      <c r="AM10" s="16"/>
      <c r="AN10" s="36" t="s">
        <v>1</v>
      </c>
      <c r="AO10" s="16"/>
      <c r="AP10" s="16"/>
      <c r="AQ10" s="16"/>
      <c r="AR10" s="30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27" t="s">
        <v>5</v>
      </c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</row>
    <row r="11" spans="1:103" s="1" customFormat="1" ht="18.5" customHeight="1">
      <c r="A11" s="16"/>
      <c r="B11" s="30"/>
      <c r="C11" s="16"/>
      <c r="D11" s="16"/>
      <c r="E11" s="36" t="s">
        <v>458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35" t="s">
        <v>20</v>
      </c>
      <c r="AL11" s="16"/>
      <c r="AM11" s="16"/>
      <c r="AN11" s="36" t="s">
        <v>1</v>
      </c>
      <c r="AO11" s="16"/>
      <c r="AP11" s="16"/>
      <c r="AQ11" s="16"/>
      <c r="AR11" s="30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27" t="s">
        <v>5</v>
      </c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</row>
    <row r="12" spans="1:103" s="1" customFormat="1" ht="7" customHeight="1">
      <c r="A12" s="16"/>
      <c r="B12" s="3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30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27" t="s">
        <v>5</v>
      </c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</row>
    <row r="13" spans="1:103" s="1" customFormat="1" ht="12" customHeight="1">
      <c r="A13" s="16"/>
      <c r="B13" s="30"/>
      <c r="C13" s="16"/>
      <c r="D13" s="35" t="s">
        <v>21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35" t="s">
        <v>19</v>
      </c>
      <c r="AL13" s="16"/>
      <c r="AM13" s="16"/>
      <c r="AN13" s="99" t="s">
        <v>1</v>
      </c>
      <c r="AO13" s="16"/>
      <c r="AP13" s="16"/>
      <c r="AQ13" s="16"/>
      <c r="AR13" s="30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27" t="s">
        <v>5</v>
      </c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</row>
    <row r="14" spans="1:103" ht="12.5">
      <c r="A14" s="16"/>
      <c r="B14" s="30"/>
      <c r="C14" s="16"/>
      <c r="D14" s="16"/>
      <c r="E14" s="99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6"/>
      <c r="AC14" s="16"/>
      <c r="AD14" s="16"/>
      <c r="AE14" s="16"/>
      <c r="AF14" s="16"/>
      <c r="AG14" s="16"/>
      <c r="AH14" s="16"/>
      <c r="AI14" s="16"/>
      <c r="AJ14" s="16"/>
      <c r="AK14" s="35" t="s">
        <v>20</v>
      </c>
      <c r="AL14" s="16"/>
      <c r="AM14" s="16"/>
      <c r="AN14" s="99" t="s">
        <v>1</v>
      </c>
      <c r="AO14" s="16"/>
      <c r="AP14" s="16"/>
      <c r="AQ14" s="16"/>
      <c r="AR14" s="30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27" t="s">
        <v>5</v>
      </c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</row>
    <row r="15" spans="1:103" s="1" customFormat="1" ht="7" customHeight="1">
      <c r="A15" s="16"/>
      <c r="B15" s="3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30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27" t="s">
        <v>3</v>
      </c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</row>
    <row r="16" spans="1:103" s="1" customFormat="1" ht="12" customHeight="1">
      <c r="A16" s="16"/>
      <c r="B16" s="30"/>
      <c r="C16" s="16"/>
      <c r="D16" s="35" t="s">
        <v>22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35" t="s">
        <v>19</v>
      </c>
      <c r="AL16" s="16"/>
      <c r="AM16" s="16"/>
      <c r="AN16" s="36" t="s">
        <v>1</v>
      </c>
      <c r="AO16" s="16"/>
      <c r="AP16" s="16"/>
      <c r="AQ16" s="16"/>
      <c r="AR16" s="30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27" t="s">
        <v>3</v>
      </c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</row>
    <row r="17" spans="1:103" s="1" customFormat="1" ht="18.5" customHeight="1">
      <c r="A17" s="16"/>
      <c r="B17" s="30"/>
      <c r="C17" s="16"/>
      <c r="D17" s="16"/>
      <c r="E17" s="37" t="s">
        <v>23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16"/>
      <c r="AC17" s="16"/>
      <c r="AD17" s="16"/>
      <c r="AE17" s="16"/>
      <c r="AF17" s="16"/>
      <c r="AG17" s="16"/>
      <c r="AH17" s="16"/>
      <c r="AI17" s="16"/>
      <c r="AJ17" s="16"/>
      <c r="AK17" s="35" t="s">
        <v>20</v>
      </c>
      <c r="AL17" s="16"/>
      <c r="AM17" s="16"/>
      <c r="AN17" s="36" t="s">
        <v>1</v>
      </c>
      <c r="AO17" s="16"/>
      <c r="AP17" s="16"/>
      <c r="AQ17" s="16"/>
      <c r="AR17" s="30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27" t="s">
        <v>24</v>
      </c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</row>
    <row r="18" spans="1:103" s="1" customFormat="1" ht="7" customHeight="1">
      <c r="A18" s="16"/>
      <c r="B18" s="3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30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27" t="s">
        <v>5</v>
      </c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</row>
    <row r="19" spans="1:103" s="1" customFormat="1" ht="12" customHeight="1">
      <c r="A19" s="16"/>
      <c r="B19" s="30"/>
      <c r="C19" s="16"/>
      <c r="D19" s="35" t="s">
        <v>25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35" t="s">
        <v>19</v>
      </c>
      <c r="AL19" s="16"/>
      <c r="AM19" s="16"/>
      <c r="AN19" s="36" t="s">
        <v>1</v>
      </c>
      <c r="AO19" s="16"/>
      <c r="AP19" s="16"/>
      <c r="AQ19" s="16"/>
      <c r="AR19" s="30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27" t="s">
        <v>5</v>
      </c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</row>
    <row r="20" spans="1:103" s="1" customFormat="1" ht="18.5" customHeight="1">
      <c r="A20" s="16"/>
      <c r="B20" s="30"/>
      <c r="C20" s="16"/>
      <c r="D20" s="16"/>
      <c r="E20" s="37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16"/>
      <c r="AC20" s="16"/>
      <c r="AD20" s="16"/>
      <c r="AE20" s="16"/>
      <c r="AF20" s="16"/>
      <c r="AG20" s="16"/>
      <c r="AH20" s="16"/>
      <c r="AI20" s="16"/>
      <c r="AJ20" s="16"/>
      <c r="AK20" s="35" t="s">
        <v>20</v>
      </c>
      <c r="AL20" s="16"/>
      <c r="AM20" s="16"/>
      <c r="AN20" s="36" t="s">
        <v>1</v>
      </c>
      <c r="AO20" s="16"/>
      <c r="AP20" s="16"/>
      <c r="AQ20" s="16"/>
      <c r="AR20" s="30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27" t="s">
        <v>24</v>
      </c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</row>
    <row r="21" spans="1:103" s="1" customFormat="1" ht="7" customHeight="1">
      <c r="A21" s="16"/>
      <c r="B21" s="3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30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</row>
    <row r="22" spans="1:103" s="1" customFormat="1" ht="12" customHeight="1">
      <c r="A22" s="16"/>
      <c r="B22" s="30"/>
      <c r="C22" s="16"/>
      <c r="D22" s="35" t="s">
        <v>26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30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</row>
    <row r="23" spans="1:103" s="1" customFormat="1" ht="16.5" customHeight="1">
      <c r="A23" s="16"/>
      <c r="B23" s="30"/>
      <c r="C23" s="16"/>
      <c r="D23" s="16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16"/>
      <c r="AP23" s="16"/>
      <c r="AQ23" s="16"/>
      <c r="AR23" s="30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</row>
    <row r="24" spans="1:103" s="1" customFormat="1" ht="7" customHeight="1">
      <c r="A24" s="16"/>
      <c r="B24" s="3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30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</row>
    <row r="25" spans="1:103" s="1" customFormat="1" ht="7" customHeight="1">
      <c r="A25" s="16"/>
      <c r="B25" s="30"/>
      <c r="C25" s="16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6"/>
      <c r="AQ25" s="16"/>
      <c r="AR25" s="30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</row>
    <row r="26" spans="1:103" s="2" customFormat="1" ht="25.9" customHeight="1">
      <c r="A26" s="40"/>
      <c r="B26" s="41"/>
      <c r="C26" s="40"/>
      <c r="D26" s="42" t="s">
        <v>27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268">
        <f>AG94</f>
        <v>0</v>
      </c>
      <c r="AL26" s="269"/>
      <c r="AM26" s="269"/>
      <c r="AN26" s="269"/>
      <c r="AO26" s="269"/>
      <c r="AP26" s="40"/>
      <c r="AQ26" s="40"/>
      <c r="AR26" s="41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0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</row>
    <row r="27" spans="1:103" s="2" customFormat="1" ht="7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0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</row>
    <row r="28" spans="1:103" s="2" customFormat="1" ht="12.5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270" t="s">
        <v>28</v>
      </c>
      <c r="M28" s="270"/>
      <c r="N28" s="270"/>
      <c r="O28" s="270"/>
      <c r="P28" s="270"/>
      <c r="Q28" s="40"/>
      <c r="R28" s="40"/>
      <c r="S28" s="40"/>
      <c r="T28" s="40"/>
      <c r="U28" s="40"/>
      <c r="V28" s="40"/>
      <c r="W28" s="270" t="s">
        <v>29</v>
      </c>
      <c r="X28" s="270"/>
      <c r="Y28" s="270"/>
      <c r="Z28" s="270"/>
      <c r="AA28" s="270"/>
      <c r="AB28" s="270"/>
      <c r="AC28" s="270"/>
      <c r="AD28" s="270"/>
      <c r="AE28" s="270"/>
      <c r="AF28" s="40"/>
      <c r="AG28" s="40"/>
      <c r="AH28" s="40"/>
      <c r="AI28" s="40"/>
      <c r="AJ28" s="40"/>
      <c r="AK28" s="270" t="s">
        <v>30</v>
      </c>
      <c r="AL28" s="270"/>
      <c r="AM28" s="270"/>
      <c r="AN28" s="270"/>
      <c r="AO28" s="270"/>
      <c r="AP28" s="40"/>
      <c r="AQ28" s="40"/>
      <c r="AR28" s="41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0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</row>
    <row r="29" spans="1:103" s="3" customFormat="1" ht="14.4" customHeight="1">
      <c r="A29" s="45"/>
      <c r="B29" s="46"/>
      <c r="C29" s="45"/>
      <c r="D29" s="35" t="s">
        <v>31</v>
      </c>
      <c r="E29" s="45"/>
      <c r="F29" s="35" t="s">
        <v>32</v>
      </c>
      <c r="G29" s="45"/>
      <c r="H29" s="45"/>
      <c r="I29" s="45"/>
      <c r="J29" s="45"/>
      <c r="K29" s="45"/>
      <c r="L29" s="254">
        <v>0.21</v>
      </c>
      <c r="M29" s="253"/>
      <c r="N29" s="253"/>
      <c r="O29" s="253"/>
      <c r="P29" s="253"/>
      <c r="Q29" s="45"/>
      <c r="R29" s="45"/>
      <c r="S29" s="45"/>
      <c r="T29" s="45"/>
      <c r="U29" s="45"/>
      <c r="V29" s="45"/>
      <c r="W29" s="252">
        <f>AG94</f>
        <v>0</v>
      </c>
      <c r="X29" s="253"/>
      <c r="Y29" s="253"/>
      <c r="Z29" s="253"/>
      <c r="AA29" s="253"/>
      <c r="AB29" s="253"/>
      <c r="AC29" s="253"/>
      <c r="AD29" s="253"/>
      <c r="AE29" s="253"/>
      <c r="AF29" s="45"/>
      <c r="AG29" s="45"/>
      <c r="AH29" s="45"/>
      <c r="AI29" s="45"/>
      <c r="AJ29" s="45"/>
      <c r="AK29" s="252">
        <f>W29*0.21</f>
        <v>0</v>
      </c>
      <c r="AL29" s="253"/>
      <c r="AM29" s="253"/>
      <c r="AN29" s="253"/>
      <c r="AO29" s="253"/>
      <c r="AP29" s="45"/>
      <c r="AQ29" s="45"/>
      <c r="AR29" s="46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</row>
    <row r="30" spans="1:103" s="3" customFormat="1" ht="14.4" customHeight="1">
      <c r="A30" s="45"/>
      <c r="B30" s="46"/>
      <c r="C30" s="45"/>
      <c r="D30" s="45"/>
      <c r="E30" s="45"/>
      <c r="F30" s="35" t="s">
        <v>33</v>
      </c>
      <c r="G30" s="45"/>
      <c r="H30" s="45"/>
      <c r="I30" s="45"/>
      <c r="J30" s="45"/>
      <c r="K30" s="45"/>
      <c r="L30" s="254">
        <v>0.12</v>
      </c>
      <c r="M30" s="253"/>
      <c r="N30" s="253"/>
      <c r="O30" s="253"/>
      <c r="P30" s="253"/>
      <c r="Q30" s="45"/>
      <c r="R30" s="45"/>
      <c r="S30" s="45"/>
      <c r="T30" s="45"/>
      <c r="U30" s="45"/>
      <c r="V30" s="45"/>
      <c r="W30" s="252">
        <f>ROUND(BA94, 2)</f>
        <v>0</v>
      </c>
      <c r="X30" s="253"/>
      <c r="Y30" s="253"/>
      <c r="Z30" s="253"/>
      <c r="AA30" s="253"/>
      <c r="AB30" s="253"/>
      <c r="AC30" s="253"/>
      <c r="AD30" s="253"/>
      <c r="AE30" s="253"/>
      <c r="AF30" s="45"/>
      <c r="AG30" s="45"/>
      <c r="AH30" s="45"/>
      <c r="AI30" s="45"/>
      <c r="AJ30" s="45"/>
      <c r="AK30" s="252">
        <f>ROUND(AW94, 2)</f>
        <v>0</v>
      </c>
      <c r="AL30" s="253"/>
      <c r="AM30" s="253"/>
      <c r="AN30" s="253"/>
      <c r="AO30" s="253"/>
      <c r="AP30" s="45"/>
      <c r="AQ30" s="45"/>
      <c r="AR30" s="46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</row>
    <row r="31" spans="1:103" s="3" customFormat="1" ht="14.4" hidden="1" customHeight="1">
      <c r="A31" s="45"/>
      <c r="B31" s="46"/>
      <c r="C31" s="45"/>
      <c r="D31" s="45"/>
      <c r="E31" s="45"/>
      <c r="F31" s="35" t="s">
        <v>34</v>
      </c>
      <c r="G31" s="45"/>
      <c r="H31" s="45"/>
      <c r="I31" s="45"/>
      <c r="J31" s="45"/>
      <c r="K31" s="45"/>
      <c r="L31" s="254">
        <v>0.21</v>
      </c>
      <c r="M31" s="253"/>
      <c r="N31" s="253"/>
      <c r="O31" s="253"/>
      <c r="P31" s="253"/>
      <c r="Q31" s="45"/>
      <c r="R31" s="45"/>
      <c r="S31" s="45"/>
      <c r="T31" s="45"/>
      <c r="U31" s="45"/>
      <c r="V31" s="45"/>
      <c r="W31" s="252">
        <f>ROUND(BB94, 2)</f>
        <v>0</v>
      </c>
      <c r="X31" s="253"/>
      <c r="Y31" s="253"/>
      <c r="Z31" s="253"/>
      <c r="AA31" s="253"/>
      <c r="AB31" s="253"/>
      <c r="AC31" s="253"/>
      <c r="AD31" s="253"/>
      <c r="AE31" s="253"/>
      <c r="AF31" s="45"/>
      <c r="AG31" s="45"/>
      <c r="AH31" s="45"/>
      <c r="AI31" s="45"/>
      <c r="AJ31" s="45"/>
      <c r="AK31" s="252">
        <v>0</v>
      </c>
      <c r="AL31" s="253"/>
      <c r="AM31" s="253"/>
      <c r="AN31" s="253"/>
      <c r="AO31" s="253"/>
      <c r="AP31" s="45"/>
      <c r="AQ31" s="45"/>
      <c r="AR31" s="46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</row>
    <row r="32" spans="1:103" s="3" customFormat="1" ht="14.4" hidden="1" customHeight="1">
      <c r="A32" s="45"/>
      <c r="B32" s="46"/>
      <c r="C32" s="45"/>
      <c r="D32" s="45"/>
      <c r="E32" s="45"/>
      <c r="F32" s="35" t="s">
        <v>35</v>
      </c>
      <c r="G32" s="45"/>
      <c r="H32" s="45"/>
      <c r="I32" s="45"/>
      <c r="J32" s="45"/>
      <c r="K32" s="45"/>
      <c r="L32" s="254">
        <v>0.12</v>
      </c>
      <c r="M32" s="253"/>
      <c r="N32" s="253"/>
      <c r="O32" s="253"/>
      <c r="P32" s="253"/>
      <c r="Q32" s="45"/>
      <c r="R32" s="45"/>
      <c r="S32" s="45"/>
      <c r="T32" s="45"/>
      <c r="U32" s="45"/>
      <c r="V32" s="45"/>
      <c r="W32" s="252">
        <f>ROUND(BC94, 2)</f>
        <v>0</v>
      </c>
      <c r="X32" s="253"/>
      <c r="Y32" s="253"/>
      <c r="Z32" s="253"/>
      <c r="AA32" s="253"/>
      <c r="AB32" s="253"/>
      <c r="AC32" s="253"/>
      <c r="AD32" s="253"/>
      <c r="AE32" s="253"/>
      <c r="AF32" s="45"/>
      <c r="AG32" s="45"/>
      <c r="AH32" s="45"/>
      <c r="AI32" s="45"/>
      <c r="AJ32" s="45"/>
      <c r="AK32" s="252">
        <v>0</v>
      </c>
      <c r="AL32" s="253"/>
      <c r="AM32" s="253"/>
      <c r="AN32" s="253"/>
      <c r="AO32" s="253"/>
      <c r="AP32" s="45"/>
      <c r="AQ32" s="45"/>
      <c r="AR32" s="46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</row>
    <row r="33" spans="1:103" s="3" customFormat="1" ht="14.4" hidden="1" customHeight="1">
      <c r="A33" s="45"/>
      <c r="B33" s="46"/>
      <c r="C33" s="45"/>
      <c r="D33" s="45"/>
      <c r="E33" s="45"/>
      <c r="F33" s="35" t="s">
        <v>36</v>
      </c>
      <c r="G33" s="45"/>
      <c r="H33" s="45"/>
      <c r="I33" s="45"/>
      <c r="J33" s="45"/>
      <c r="K33" s="45"/>
      <c r="L33" s="254">
        <v>0</v>
      </c>
      <c r="M33" s="253"/>
      <c r="N33" s="253"/>
      <c r="O33" s="253"/>
      <c r="P33" s="253"/>
      <c r="Q33" s="45"/>
      <c r="R33" s="45"/>
      <c r="S33" s="45"/>
      <c r="T33" s="45"/>
      <c r="U33" s="45"/>
      <c r="V33" s="45"/>
      <c r="W33" s="252">
        <f>ROUND(BD94, 2)</f>
        <v>0</v>
      </c>
      <c r="X33" s="253"/>
      <c r="Y33" s="253"/>
      <c r="Z33" s="253"/>
      <c r="AA33" s="253"/>
      <c r="AB33" s="253"/>
      <c r="AC33" s="253"/>
      <c r="AD33" s="253"/>
      <c r="AE33" s="253"/>
      <c r="AF33" s="45"/>
      <c r="AG33" s="45"/>
      <c r="AH33" s="45"/>
      <c r="AI33" s="45"/>
      <c r="AJ33" s="45"/>
      <c r="AK33" s="252">
        <v>0</v>
      </c>
      <c r="AL33" s="253"/>
      <c r="AM33" s="253"/>
      <c r="AN33" s="253"/>
      <c r="AO33" s="253"/>
      <c r="AP33" s="45"/>
      <c r="AQ33" s="45"/>
      <c r="AR33" s="46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</row>
    <row r="34" spans="1:103" s="2" customFormat="1" ht="7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0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</row>
    <row r="35" spans="1:103" s="2" customFormat="1" ht="25.9" customHeight="1">
      <c r="A35" s="40"/>
      <c r="B35" s="41"/>
      <c r="C35" s="47"/>
      <c r="D35" s="48" t="s">
        <v>37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38</v>
      </c>
      <c r="U35" s="49"/>
      <c r="V35" s="49"/>
      <c r="W35" s="49"/>
      <c r="X35" s="255" t="s">
        <v>39</v>
      </c>
      <c r="Y35" s="256"/>
      <c r="Z35" s="256"/>
      <c r="AA35" s="256"/>
      <c r="AB35" s="256"/>
      <c r="AC35" s="49"/>
      <c r="AD35" s="49"/>
      <c r="AE35" s="49"/>
      <c r="AF35" s="49"/>
      <c r="AG35" s="49"/>
      <c r="AH35" s="49"/>
      <c r="AI35" s="49"/>
      <c r="AJ35" s="49"/>
      <c r="AK35" s="257">
        <f>W29+AK29</f>
        <v>0</v>
      </c>
      <c r="AL35" s="256"/>
      <c r="AM35" s="256"/>
      <c r="AN35" s="256"/>
      <c r="AO35" s="258"/>
      <c r="AP35" s="47"/>
      <c r="AQ35" s="47"/>
      <c r="AR35" s="41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0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</row>
    <row r="36" spans="1:103" s="2" customFormat="1" ht="7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0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</row>
    <row r="37" spans="1:103" s="2" customFormat="1" ht="14.4" customHeight="1">
      <c r="A37" s="40"/>
      <c r="B37" s="4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0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</row>
    <row r="38" spans="1:103" s="1" customFormat="1" ht="14.4" customHeight="1">
      <c r="A38" s="16"/>
      <c r="B38" s="30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30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</row>
    <row r="39" spans="1:103" s="1" customFormat="1" ht="14.4" customHeight="1">
      <c r="A39" s="16"/>
      <c r="B39" s="30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30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</row>
    <row r="40" spans="1:103" s="1" customFormat="1" ht="14.4" customHeight="1">
      <c r="A40" s="16"/>
      <c r="B40" s="30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30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</row>
    <row r="41" spans="1:103" s="1" customFormat="1" ht="14.4" customHeight="1">
      <c r="A41" s="16"/>
      <c r="B41" s="30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30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</row>
    <row r="42" spans="1:103" s="1" customFormat="1" ht="14.4" customHeight="1">
      <c r="A42" s="16"/>
      <c r="B42" s="30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30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</row>
    <row r="43" spans="1:103" s="1" customFormat="1" ht="14.4" customHeight="1">
      <c r="A43" s="16"/>
      <c r="B43" s="30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30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</row>
    <row r="44" spans="1:103" s="1" customFormat="1" ht="14.4" customHeight="1">
      <c r="A44" s="16"/>
      <c r="B44" s="30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30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</row>
    <row r="45" spans="1:103" s="1" customFormat="1" ht="14.4" customHeight="1">
      <c r="A45" s="16"/>
      <c r="B45" s="30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30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</row>
    <row r="46" spans="1:103" s="1" customFormat="1" ht="14.4" customHeight="1">
      <c r="A46" s="16"/>
      <c r="B46" s="30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30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</row>
    <row r="47" spans="1:103" s="1" customFormat="1" ht="14.4" customHeight="1">
      <c r="A47" s="16"/>
      <c r="B47" s="30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30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</row>
    <row r="48" spans="1:103" s="1" customFormat="1" ht="14.4" customHeight="1">
      <c r="A48" s="16"/>
      <c r="B48" s="30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30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</row>
    <row r="49" spans="1:103" s="2" customFormat="1" ht="14.4" customHeight="1">
      <c r="A49" s="44"/>
      <c r="B49" s="51"/>
      <c r="C49" s="44"/>
      <c r="D49" s="52" t="s">
        <v>40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41</v>
      </c>
      <c r="AI49" s="53"/>
      <c r="AJ49" s="53"/>
      <c r="AK49" s="53"/>
      <c r="AL49" s="53"/>
      <c r="AM49" s="53"/>
      <c r="AN49" s="53"/>
      <c r="AO49" s="53"/>
      <c r="AP49" s="44"/>
      <c r="AQ49" s="44"/>
      <c r="AR49" s="51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</row>
    <row r="50" spans="1:103">
      <c r="A50" s="16"/>
      <c r="B50" s="3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30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</row>
    <row r="51" spans="1:103">
      <c r="A51" s="16"/>
      <c r="B51" s="30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30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</row>
    <row r="52" spans="1:103">
      <c r="A52" s="16"/>
      <c r="B52" s="30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30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</row>
    <row r="53" spans="1:103">
      <c r="A53" s="16"/>
      <c r="B53" s="30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30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</row>
    <row r="54" spans="1:103">
      <c r="A54" s="16"/>
      <c r="B54" s="30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30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</row>
    <row r="55" spans="1:103">
      <c r="A55" s="16"/>
      <c r="B55" s="30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30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</row>
    <row r="56" spans="1:103">
      <c r="A56" s="16"/>
      <c r="B56" s="3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30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</row>
    <row r="57" spans="1:103">
      <c r="A57" s="16"/>
      <c r="B57" s="3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30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</row>
    <row r="58" spans="1:103">
      <c r="A58" s="16"/>
      <c r="B58" s="30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30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</row>
    <row r="59" spans="1:103">
      <c r="A59" s="16"/>
      <c r="B59" s="30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30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</row>
    <row r="60" spans="1:103" s="2" customFormat="1" ht="12.5">
      <c r="A60" s="40"/>
      <c r="B60" s="41"/>
      <c r="C60" s="40"/>
      <c r="D60" s="54" t="s">
        <v>42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54" t="s">
        <v>43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54" t="s">
        <v>42</v>
      </c>
      <c r="AI60" s="43"/>
      <c r="AJ60" s="43"/>
      <c r="AK60" s="43"/>
      <c r="AL60" s="43"/>
      <c r="AM60" s="54" t="s">
        <v>43</v>
      </c>
      <c r="AN60" s="43"/>
      <c r="AO60" s="43"/>
      <c r="AP60" s="40"/>
      <c r="AQ60" s="40"/>
      <c r="AR60" s="41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0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</row>
    <row r="61" spans="1:103">
      <c r="A61" s="16"/>
      <c r="B61" s="30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30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</row>
    <row r="62" spans="1:103">
      <c r="A62" s="16"/>
      <c r="B62" s="30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30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</row>
    <row r="63" spans="1:103">
      <c r="A63" s="16"/>
      <c r="B63" s="30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30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</row>
    <row r="64" spans="1:103" s="2" customFormat="1" ht="13">
      <c r="A64" s="40"/>
      <c r="B64" s="41"/>
      <c r="C64" s="40"/>
      <c r="D64" s="52" t="s">
        <v>44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45</v>
      </c>
      <c r="AI64" s="55"/>
      <c r="AJ64" s="55"/>
      <c r="AK64" s="55"/>
      <c r="AL64" s="55"/>
      <c r="AM64" s="55"/>
      <c r="AN64" s="55"/>
      <c r="AO64" s="55"/>
      <c r="AP64" s="40"/>
      <c r="AQ64" s="40"/>
      <c r="AR64" s="41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0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</row>
    <row r="65" spans="1:103">
      <c r="A65" s="16"/>
      <c r="B65" s="30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30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</row>
    <row r="66" spans="1:103">
      <c r="A66" s="16"/>
      <c r="B66" s="30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30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</row>
    <row r="67" spans="1:103">
      <c r="A67" s="16"/>
      <c r="B67" s="30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30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</row>
    <row r="68" spans="1:103">
      <c r="A68" s="16"/>
      <c r="B68" s="30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30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</row>
    <row r="69" spans="1:103">
      <c r="A69" s="16"/>
      <c r="B69" s="30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30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</row>
    <row r="70" spans="1:103">
      <c r="A70" s="16"/>
      <c r="B70" s="30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30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</row>
    <row r="71" spans="1:103">
      <c r="A71" s="16"/>
      <c r="B71" s="30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30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</row>
    <row r="72" spans="1:103">
      <c r="A72" s="16"/>
      <c r="B72" s="30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30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</row>
    <row r="73" spans="1:103">
      <c r="A73" s="16"/>
      <c r="B73" s="30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30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</row>
    <row r="74" spans="1:103">
      <c r="A74" s="16"/>
      <c r="B74" s="30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30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</row>
    <row r="75" spans="1:103" s="2" customFormat="1" ht="12.5">
      <c r="A75" s="40"/>
      <c r="B75" s="41"/>
      <c r="C75" s="40"/>
      <c r="D75" s="54" t="s">
        <v>42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54" t="s">
        <v>43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54" t="s">
        <v>42</v>
      </c>
      <c r="AI75" s="43"/>
      <c r="AJ75" s="43"/>
      <c r="AK75" s="43"/>
      <c r="AL75" s="43"/>
      <c r="AM75" s="54" t="s">
        <v>43</v>
      </c>
      <c r="AN75" s="43"/>
      <c r="AO75" s="43"/>
      <c r="AP75" s="40"/>
      <c r="AQ75" s="40"/>
      <c r="AR75" s="41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0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</row>
    <row r="76" spans="1:103" s="2" customFormat="1">
      <c r="A76" s="40"/>
      <c r="B76" s="41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1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0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</row>
    <row r="77" spans="1:103" s="2" customFormat="1" ht="7" customHeight="1">
      <c r="A77" s="4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41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0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</row>
    <row r="78" spans="1:10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</row>
    <row r="79" spans="1:10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</row>
    <row r="80" spans="1:10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</row>
    <row r="81" spans="1:103" s="2" customFormat="1" ht="7" customHeight="1">
      <c r="A81" s="4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41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0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</row>
    <row r="82" spans="1:103" s="2" customFormat="1" ht="25" customHeight="1">
      <c r="A82" s="40"/>
      <c r="B82" s="41"/>
      <c r="C82" s="31" t="s">
        <v>46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1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0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</row>
    <row r="83" spans="1:103" s="2" customFormat="1" ht="7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1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0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</row>
    <row r="84" spans="1:103" s="4" customFormat="1" ht="12" customHeight="1">
      <c r="A84" s="60"/>
      <c r="B84" s="61"/>
      <c r="C84" s="35" t="s">
        <v>11</v>
      </c>
      <c r="D84" s="60"/>
      <c r="E84" s="60"/>
      <c r="F84" s="60"/>
      <c r="G84" s="60"/>
      <c r="H84" s="60"/>
      <c r="I84" s="60"/>
      <c r="J84" s="60"/>
      <c r="K84" s="60"/>
      <c r="L84" s="60">
        <f>K5</f>
        <v>0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</row>
    <row r="85" spans="1:103" s="5" customFormat="1" ht="37" customHeight="1">
      <c r="A85" s="62"/>
      <c r="B85" s="63"/>
      <c r="C85" s="64" t="s">
        <v>12</v>
      </c>
      <c r="D85" s="62"/>
      <c r="E85" s="62"/>
      <c r="F85" s="62"/>
      <c r="G85" s="62"/>
      <c r="H85" s="62"/>
      <c r="I85" s="62"/>
      <c r="J85" s="62"/>
      <c r="K85" s="62"/>
      <c r="L85" s="243" t="str">
        <f>K6</f>
        <v>Rekonstrukce prostor veterinární kliniky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62"/>
      <c r="AL85" s="62"/>
      <c r="AM85" s="62"/>
      <c r="AN85" s="62"/>
      <c r="AO85" s="62"/>
      <c r="AP85" s="62"/>
      <c r="AQ85" s="62"/>
      <c r="AR85" s="63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</row>
    <row r="86" spans="1:103" s="2" customFormat="1" ht="7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1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0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</row>
    <row r="87" spans="1:103" s="2" customFormat="1" ht="12" customHeight="1">
      <c r="A87" s="40"/>
      <c r="B87" s="41"/>
      <c r="C87" s="35" t="s">
        <v>15</v>
      </c>
      <c r="D87" s="40"/>
      <c r="E87" s="40"/>
      <c r="F87" s="40"/>
      <c r="G87" s="40"/>
      <c r="H87" s="40"/>
      <c r="I87" s="40"/>
      <c r="J87" s="40"/>
      <c r="K87" s="40"/>
      <c r="L87" s="65" t="str">
        <f>IF(K8="","",K8)</f>
        <v>Dvůr Králové nad Labem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5" t="s">
        <v>17</v>
      </c>
      <c r="AJ87" s="40"/>
      <c r="AK87" s="40"/>
      <c r="AL87" s="40"/>
      <c r="AM87" s="245" t="str">
        <f>IF(AN8= "","",AN8)</f>
        <v/>
      </c>
      <c r="AN87" s="245"/>
      <c r="AO87" s="40"/>
      <c r="AP87" s="40"/>
      <c r="AQ87" s="40"/>
      <c r="AR87" s="41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0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</row>
    <row r="88" spans="1:103" s="2" customFormat="1" ht="7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1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0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</row>
    <row r="89" spans="1:103" s="2" customFormat="1" ht="15.15" customHeight="1">
      <c r="A89" s="40"/>
      <c r="B89" s="41"/>
      <c r="C89" s="35" t="s">
        <v>18</v>
      </c>
      <c r="D89" s="40"/>
      <c r="E89" s="40"/>
      <c r="F89" s="40"/>
      <c r="G89" s="40"/>
      <c r="H89" s="40"/>
      <c r="I89" s="40"/>
      <c r="J89" s="40"/>
      <c r="K89" s="40"/>
      <c r="L89" s="60" t="str">
        <f>IF(E11= "","",E11)</f>
        <v>ZOO Dvůr Králové a.s.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5" t="s">
        <v>22</v>
      </c>
      <c r="AJ89" s="40"/>
      <c r="AK89" s="40"/>
      <c r="AL89" s="40"/>
      <c r="AM89" s="246" t="str">
        <f>IF(E17="","",E17)</f>
        <v xml:space="preserve"> </v>
      </c>
      <c r="AN89" s="247"/>
      <c r="AO89" s="247"/>
      <c r="AP89" s="247"/>
      <c r="AQ89" s="40"/>
      <c r="AR89" s="41"/>
      <c r="AS89" s="248" t="s">
        <v>47</v>
      </c>
      <c r="AT89" s="249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40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</row>
    <row r="90" spans="1:103" s="2" customFormat="1" ht="15.15" customHeight="1">
      <c r="A90" s="40"/>
      <c r="B90" s="41"/>
      <c r="C90" s="35" t="s">
        <v>21</v>
      </c>
      <c r="D90" s="40"/>
      <c r="E90" s="40"/>
      <c r="F90" s="40"/>
      <c r="G90" s="40"/>
      <c r="H90" s="40"/>
      <c r="I90" s="40"/>
      <c r="J90" s="40"/>
      <c r="K90" s="40"/>
      <c r="L90" s="60" t="str">
        <f>IF(E14="","",E14)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5" t="s">
        <v>25</v>
      </c>
      <c r="AJ90" s="40"/>
      <c r="AK90" s="40"/>
      <c r="AL90" s="40"/>
      <c r="AM90" s="246" t="str">
        <f>IF(E20="","",E20)</f>
        <v/>
      </c>
      <c r="AN90" s="247"/>
      <c r="AO90" s="247"/>
      <c r="AP90" s="247"/>
      <c r="AQ90" s="40"/>
      <c r="AR90" s="41"/>
      <c r="AS90" s="250"/>
      <c r="AT90" s="251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40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</row>
    <row r="91" spans="1:103" s="2" customFormat="1" ht="10.75" customHeight="1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1"/>
      <c r="AS91" s="250"/>
      <c r="AT91" s="251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40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</row>
    <row r="92" spans="1:103" s="2" customFormat="1" ht="29.25" customHeight="1">
      <c r="A92" s="40"/>
      <c r="B92" s="41"/>
      <c r="C92" s="238" t="s">
        <v>48</v>
      </c>
      <c r="D92" s="239"/>
      <c r="E92" s="239"/>
      <c r="F92" s="239"/>
      <c r="G92" s="239"/>
      <c r="H92" s="70"/>
      <c r="I92" s="240" t="s">
        <v>49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1" t="s">
        <v>50</v>
      </c>
      <c r="AH92" s="239"/>
      <c r="AI92" s="239"/>
      <c r="AJ92" s="239"/>
      <c r="AK92" s="239"/>
      <c r="AL92" s="239"/>
      <c r="AM92" s="239"/>
      <c r="AN92" s="240" t="s">
        <v>51</v>
      </c>
      <c r="AO92" s="239"/>
      <c r="AP92" s="242"/>
      <c r="AQ92" s="71" t="s">
        <v>52</v>
      </c>
      <c r="AR92" s="41"/>
      <c r="AS92" s="72" t="s">
        <v>53</v>
      </c>
      <c r="AT92" s="73" t="s">
        <v>54</v>
      </c>
      <c r="AU92" s="73" t="s">
        <v>55</v>
      </c>
      <c r="AV92" s="73" t="s">
        <v>56</v>
      </c>
      <c r="AW92" s="73" t="s">
        <v>57</v>
      </c>
      <c r="AX92" s="73" t="s">
        <v>58</v>
      </c>
      <c r="AY92" s="73" t="s">
        <v>59</v>
      </c>
      <c r="AZ92" s="73" t="s">
        <v>60</v>
      </c>
      <c r="BA92" s="73" t="s">
        <v>61</v>
      </c>
      <c r="BB92" s="73" t="s">
        <v>62</v>
      </c>
      <c r="BC92" s="73" t="s">
        <v>63</v>
      </c>
      <c r="BD92" s="74" t="s">
        <v>64</v>
      </c>
      <c r="BE92" s="40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</row>
    <row r="93" spans="1:103" s="2" customFormat="1" ht="10.75" customHeight="1">
      <c r="A93" s="40"/>
      <c r="B93" s="41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1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40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</row>
    <row r="94" spans="1:103" s="6" customFormat="1" ht="32.4" customHeight="1">
      <c r="A94" s="78"/>
      <c r="B94" s="79"/>
      <c r="C94" s="80" t="s">
        <v>65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62">
        <f>AG95+AG96</f>
        <v>0</v>
      </c>
      <c r="AH94" s="262"/>
      <c r="AI94" s="262"/>
      <c r="AJ94" s="262"/>
      <c r="AK94" s="262"/>
      <c r="AL94" s="262"/>
      <c r="AM94" s="262"/>
      <c r="AN94" s="263">
        <f>AN95+AN96</f>
        <v>0</v>
      </c>
      <c r="AO94" s="263"/>
      <c r="AP94" s="263"/>
      <c r="AQ94" s="82" t="s">
        <v>1</v>
      </c>
      <c r="AR94" s="79"/>
      <c r="AS94" s="83">
        <f>ROUND(AS95,2)</f>
        <v>0</v>
      </c>
      <c r="AT94" s="84">
        <f>ROUND(SUM(AV94:AW94),2)</f>
        <v>0</v>
      </c>
      <c r="AU94" s="85">
        <f>ROUND(AU95,5)</f>
        <v>632.00091999999995</v>
      </c>
      <c r="AV94" s="84">
        <f>ROUND(AZ94*L29,2)</f>
        <v>0</v>
      </c>
      <c r="AW94" s="84">
        <f>ROUND(BA94*L30,2)</f>
        <v>0</v>
      </c>
      <c r="AX94" s="84">
        <f>ROUND(BB94*L29,2)</f>
        <v>0</v>
      </c>
      <c r="AY94" s="84">
        <f>ROUND(BC94*L30,2)</f>
        <v>0</v>
      </c>
      <c r="AZ94" s="84">
        <f>ROUND(AZ95,2)</f>
        <v>0</v>
      </c>
      <c r="BA94" s="84">
        <f>ROUND(BA95,2)</f>
        <v>0</v>
      </c>
      <c r="BB94" s="84">
        <f>ROUND(BB95,2)</f>
        <v>0</v>
      </c>
      <c r="BC94" s="84">
        <f>ROUND(BC95,2)</f>
        <v>0</v>
      </c>
      <c r="BD94" s="86">
        <f>ROUND(BD95,2)</f>
        <v>0</v>
      </c>
      <c r="BE94" s="78"/>
      <c r="BF94" s="78"/>
      <c r="BG94" s="78"/>
      <c r="BH94" s="78"/>
      <c r="BI94" s="78"/>
      <c r="BJ94" s="78"/>
      <c r="BK94" s="78"/>
      <c r="BL94" s="78"/>
      <c r="BM94" s="78"/>
      <c r="BN94" s="78"/>
      <c r="BO94" s="78"/>
      <c r="BP94" s="78"/>
      <c r="BQ94" s="78"/>
      <c r="BR94" s="78"/>
      <c r="BS94" s="87" t="s">
        <v>66</v>
      </c>
      <c r="BT94" s="87" t="s">
        <v>67</v>
      </c>
      <c r="BU94" s="78"/>
      <c r="BV94" s="87" t="s">
        <v>68</v>
      </c>
      <c r="BW94" s="87" t="s">
        <v>4</v>
      </c>
      <c r="BX94" s="87" t="s">
        <v>69</v>
      </c>
      <c r="BY94" s="78"/>
      <c r="BZ94" s="78"/>
      <c r="CA94" s="78"/>
      <c r="CB94" s="78"/>
      <c r="CC94" s="78"/>
      <c r="CD94" s="78"/>
      <c r="CE94" s="78"/>
      <c r="CF94" s="78"/>
      <c r="CG94" s="78"/>
      <c r="CH94" s="78"/>
      <c r="CI94" s="78"/>
      <c r="CJ94" s="78"/>
      <c r="CK94" s="78"/>
      <c r="CL94" s="87" t="s">
        <v>1</v>
      </c>
      <c r="CM94" s="78"/>
      <c r="CN94" s="78"/>
      <c r="CO94" s="78"/>
      <c r="CP94" s="78"/>
      <c r="CQ94" s="78"/>
      <c r="CR94" s="78"/>
      <c r="CS94" s="78"/>
      <c r="CT94" s="78"/>
      <c r="CU94" s="78"/>
      <c r="CV94" s="78"/>
      <c r="CW94" s="78"/>
      <c r="CX94" s="78"/>
      <c r="CY94" s="78"/>
    </row>
    <row r="95" spans="1:103" s="7" customFormat="1" ht="26.5" customHeight="1">
      <c r="A95" s="88" t="s">
        <v>70</v>
      </c>
      <c r="B95" s="89"/>
      <c r="C95" s="90"/>
      <c r="D95" s="261"/>
      <c r="E95" s="261"/>
      <c r="F95" s="261"/>
      <c r="G95" s="261"/>
      <c r="H95" s="261"/>
      <c r="I95" s="91"/>
      <c r="J95" s="261" t="s">
        <v>462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59">
        <f>'Stavební práce'!J28</f>
        <v>0</v>
      </c>
      <c r="AH95" s="260"/>
      <c r="AI95" s="260"/>
      <c r="AJ95" s="260"/>
      <c r="AK95" s="260"/>
      <c r="AL95" s="260"/>
      <c r="AM95" s="260"/>
      <c r="AN95" s="259">
        <f>AG95*1.21</f>
        <v>0</v>
      </c>
      <c r="AO95" s="260"/>
      <c r="AP95" s="260"/>
      <c r="AQ95" s="92" t="s">
        <v>71</v>
      </c>
      <c r="AR95" s="89"/>
      <c r="AS95" s="93">
        <v>0</v>
      </c>
      <c r="AT95" s="94">
        <f>ROUND(SUM(AV95:AW95),2)</f>
        <v>0</v>
      </c>
      <c r="AU95" s="95">
        <f>'Stavební práce'!P131</f>
        <v>632.00092399999994</v>
      </c>
      <c r="AV95" s="94">
        <f>'Stavební práce'!J31</f>
        <v>0</v>
      </c>
      <c r="AW95" s="94">
        <f>'Stavební práce'!J32</f>
        <v>0</v>
      </c>
      <c r="AX95" s="94">
        <f>'Stavební práce'!J33</f>
        <v>0</v>
      </c>
      <c r="AY95" s="94">
        <f>'Stavební práce'!J34</f>
        <v>0</v>
      </c>
      <c r="AZ95" s="94">
        <f>'Stavební práce'!F31</f>
        <v>0</v>
      </c>
      <c r="BA95" s="94">
        <f>'Stavební práce'!F32</f>
        <v>0</v>
      </c>
      <c r="BB95" s="94">
        <f>'Stavební práce'!F33</f>
        <v>0</v>
      </c>
      <c r="BC95" s="94">
        <f>'Stavební práce'!F34</f>
        <v>0</v>
      </c>
      <c r="BD95" s="96">
        <f>'Stavební práce'!F35</f>
        <v>0</v>
      </c>
      <c r="BE95" s="97"/>
      <c r="BF95" s="97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7"/>
      <c r="BS95" s="97"/>
      <c r="BT95" s="98" t="s">
        <v>72</v>
      </c>
      <c r="BU95" s="98" t="s">
        <v>73</v>
      </c>
      <c r="BV95" s="98" t="s">
        <v>68</v>
      </c>
      <c r="BW95" s="98" t="s">
        <v>4</v>
      </c>
      <c r="BX95" s="98" t="s">
        <v>69</v>
      </c>
      <c r="BY95" s="97"/>
      <c r="BZ95" s="97"/>
      <c r="CA95" s="97"/>
      <c r="CB95" s="97"/>
      <c r="CC95" s="97"/>
      <c r="CD95" s="97"/>
      <c r="CE95" s="97"/>
      <c r="CF95" s="97"/>
      <c r="CG95" s="97"/>
      <c r="CH95" s="97"/>
      <c r="CI95" s="97"/>
      <c r="CJ95" s="97"/>
      <c r="CK95" s="97"/>
      <c r="CL95" s="98" t="s">
        <v>1</v>
      </c>
      <c r="CM95" s="97"/>
      <c r="CN95" s="97"/>
      <c r="CO95" s="97"/>
      <c r="CP95" s="97"/>
      <c r="CQ95" s="97"/>
      <c r="CR95" s="97"/>
      <c r="CS95" s="97"/>
      <c r="CT95" s="97"/>
      <c r="CU95" s="97"/>
      <c r="CV95" s="97"/>
      <c r="CW95" s="97"/>
      <c r="CX95" s="97"/>
      <c r="CY95" s="97"/>
    </row>
    <row r="96" spans="1:103" s="2" customFormat="1" ht="44" customHeight="1">
      <c r="A96" s="40"/>
      <c r="B96" s="41"/>
      <c r="C96" s="40"/>
      <c r="D96" s="40"/>
      <c r="E96" s="40"/>
      <c r="F96" s="40"/>
      <c r="G96" s="40"/>
      <c r="H96" s="40"/>
      <c r="I96" s="40"/>
      <c r="J96" s="261" t="s">
        <v>463</v>
      </c>
      <c r="K96" s="261"/>
      <c r="L96" s="261"/>
      <c r="M96" s="261"/>
      <c r="N96" s="261"/>
      <c r="O96" s="261"/>
      <c r="P96" s="261"/>
      <c r="Q96" s="261"/>
      <c r="R96" s="261"/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59">
        <f>Elektroinstalace!J131</f>
        <v>0</v>
      </c>
      <c r="AH96" s="260"/>
      <c r="AI96" s="260"/>
      <c r="AJ96" s="260"/>
      <c r="AK96" s="260"/>
      <c r="AL96" s="260"/>
      <c r="AM96" s="260"/>
      <c r="AN96" s="259">
        <f>AG96*1.21</f>
        <v>0</v>
      </c>
      <c r="AO96" s="260"/>
      <c r="AP96" s="260"/>
      <c r="AQ96" s="40"/>
      <c r="AR96" s="41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</row>
    <row r="97" spans="1:103" s="2" customFormat="1" ht="28" customHeight="1">
      <c r="A97" s="40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41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</row>
    <row r="98" spans="1:10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</row>
    <row r="99" spans="1:10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</row>
    <row r="100" spans="1:10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</row>
    <row r="101" spans="1:10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</row>
    <row r="102" spans="1:10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</row>
    <row r="103" spans="1:10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</row>
    <row r="104" spans="1:10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</row>
    <row r="105" spans="1:10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</row>
    <row r="106" spans="1:10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</row>
    <row r="107" spans="1:10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</row>
    <row r="108" spans="1:10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</row>
    <row r="109" spans="1:10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</row>
    <row r="110" spans="1:10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</row>
    <row r="111" spans="1:10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</row>
    <row r="112" spans="1:10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</row>
    <row r="113" spans="1:10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</row>
    <row r="114" spans="1:10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</row>
    <row r="115" spans="1:10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</row>
    <row r="116" spans="1:10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</row>
    <row r="117" spans="1:10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</row>
    <row r="118" spans="1:10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</row>
    <row r="119" spans="1:10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</row>
    <row r="120" spans="1:10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</row>
    <row r="121" spans="1:10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</row>
    <row r="122" spans="1:10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</row>
    <row r="123" spans="1:10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</row>
    <row r="124" spans="1:10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</row>
    <row r="125" spans="1:10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</row>
    <row r="126" spans="1:10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</row>
    <row r="127" spans="1:10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</row>
    <row r="128" spans="1:10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</row>
    <row r="129" spans="1:10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</row>
    <row r="130" spans="1:10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</row>
    <row r="131" spans="1:10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</row>
    <row r="132" spans="1:10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</row>
    <row r="133" spans="1:10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</row>
    <row r="134" spans="1:10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</row>
    <row r="135" spans="1:10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</row>
    <row r="136" spans="1:10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</row>
    <row r="137" spans="1:10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</row>
    <row r="138" spans="1:10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</row>
    <row r="139" spans="1:10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</row>
    <row r="140" spans="1:10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</row>
    <row r="141" spans="1:10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</row>
    <row r="142" spans="1:10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</row>
    <row r="143" spans="1:10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</row>
    <row r="144" spans="1:10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</row>
    <row r="145" spans="1:10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</row>
    <row r="146" spans="1:10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</row>
    <row r="147" spans="1:10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</row>
    <row r="148" spans="1:10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</row>
    <row r="149" spans="1:10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</row>
    <row r="150" spans="1:10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</row>
    <row r="151" spans="1:10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</row>
    <row r="152" spans="1:10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</row>
    <row r="153" spans="1:10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</row>
    <row r="154" spans="1:10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</row>
    <row r="155" spans="1:10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</row>
    <row r="156" spans="1:10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</row>
    <row r="157" spans="1:10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</row>
    <row r="158" spans="1:10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</row>
    <row r="159" spans="1:10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</row>
    <row r="160" spans="1:10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</row>
    <row r="161" spans="1:10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</row>
    <row r="162" spans="1:10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</row>
    <row r="163" spans="1:10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</row>
    <row r="164" spans="1:10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</row>
    <row r="165" spans="1:10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</row>
    <row r="166" spans="1:10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</row>
    <row r="167" spans="1:10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</row>
    <row r="168" spans="1:10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</row>
    <row r="169" spans="1:10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</row>
    <row r="170" spans="1:10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</row>
    <row r="171" spans="1:10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</row>
    <row r="172" spans="1:10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</row>
    <row r="173" spans="1:10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</row>
    <row r="174" spans="1:10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</row>
    <row r="175" spans="1:10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</row>
    <row r="176" spans="1:10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</row>
    <row r="177" spans="1:10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</row>
    <row r="178" spans="1:10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</row>
    <row r="179" spans="1:10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</row>
    <row r="180" spans="1:10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</row>
    <row r="181" spans="1:10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</row>
    <row r="182" spans="1:10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</row>
    <row r="183" spans="1:10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</row>
    <row r="184" spans="1:10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</row>
    <row r="185" spans="1:10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</row>
    <row r="186" spans="1:10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</row>
    <row r="187" spans="1:10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</row>
    <row r="188" spans="1:10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</row>
    <row r="189" spans="1:10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</row>
    <row r="190" spans="1:10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</row>
    <row r="191" spans="1:10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</row>
    <row r="192" spans="1:10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</row>
    <row r="193" spans="1:10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</row>
    <row r="194" spans="1:10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</row>
    <row r="195" spans="1:10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</row>
    <row r="196" spans="1:10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</row>
    <row r="197" spans="1:10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</row>
    <row r="198" spans="1:10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</row>
    <row r="199" spans="1:10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</row>
    <row r="200" spans="1:10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</row>
    <row r="201" spans="1:10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</row>
    <row r="202" spans="1:10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</row>
    <row r="203" spans="1:10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</row>
    <row r="204" spans="1:10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</row>
    <row r="205" spans="1:10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</row>
    <row r="206" spans="1:10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</row>
    <row r="207" spans="1:10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</row>
    <row r="208" spans="1:10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</row>
    <row r="209" spans="1:10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</row>
    <row r="210" spans="1:10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</row>
    <row r="211" spans="1:10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</row>
    <row r="212" spans="1:10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</row>
    <row r="213" spans="1:10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</row>
    <row r="214" spans="1:10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</row>
    <row r="215" spans="1:10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</row>
    <row r="216" spans="1:10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</row>
    <row r="217" spans="1:10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</row>
    <row r="218" spans="1:10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</row>
    <row r="219" spans="1:10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</row>
    <row r="220" spans="1:10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</row>
    <row r="221" spans="1:10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</row>
    <row r="222" spans="1:10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</row>
    <row r="223" spans="1:10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</row>
    <row r="224" spans="1:10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</row>
    <row r="225" spans="1:10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</row>
    <row r="226" spans="1:10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</row>
    <row r="227" spans="1:10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</row>
    <row r="228" spans="1:10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</row>
    <row r="229" spans="1:10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</row>
    <row r="230" spans="1:10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</row>
    <row r="231" spans="1:10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</row>
    <row r="232" spans="1:10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</row>
    <row r="233" spans="1:10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</row>
    <row r="234" spans="1:10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</row>
    <row r="235" spans="1:10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</row>
    <row r="236" spans="1:10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</row>
    <row r="237" spans="1:10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</row>
    <row r="238" spans="1:10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</row>
    <row r="239" spans="1:10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</row>
    <row r="240" spans="1:10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</row>
    <row r="241" spans="1:10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</row>
    <row r="242" spans="1:10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</row>
    <row r="243" spans="1:10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</row>
    <row r="244" spans="1:10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</row>
    <row r="245" spans="1:10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</row>
    <row r="246" spans="1:10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</row>
    <row r="247" spans="1:10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</row>
    <row r="248" spans="1:10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</row>
    <row r="249" spans="1:10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</row>
    <row r="250" spans="1:10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</row>
    <row r="251" spans="1:10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</row>
    <row r="252" spans="1:10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</row>
    <row r="253" spans="1:10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</row>
    <row r="254" spans="1:10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</row>
    <row r="255" spans="1:10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</row>
    <row r="256" spans="1:10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</row>
    <row r="257" spans="1:10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</row>
    <row r="258" spans="1:10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</row>
    <row r="259" spans="1:10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</row>
    <row r="260" spans="1:10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</row>
    <row r="261" spans="1:10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</row>
    <row r="262" spans="1:10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</row>
    <row r="263" spans="1:10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</row>
    <row r="264" spans="1:10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</row>
    <row r="265" spans="1:10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</row>
    <row r="266" spans="1:10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</row>
    <row r="267" spans="1:10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</row>
    <row r="268" spans="1:10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</row>
    <row r="269" spans="1:10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</row>
    <row r="270" spans="1:10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</row>
    <row r="271" spans="1:10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</row>
    <row r="272" spans="1:10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</row>
    <row r="273" spans="1:10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</row>
    <row r="274" spans="1:10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</row>
    <row r="275" spans="1:10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</row>
    <row r="276" spans="1:10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</row>
    <row r="277" spans="1:10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</row>
    <row r="278" spans="1:10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</row>
    <row r="279" spans="1:10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</row>
    <row r="280" spans="1:10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</row>
    <row r="281" spans="1:10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</row>
    <row r="282" spans="1:10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</row>
    <row r="283" spans="1:10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</row>
    <row r="284" spans="1:10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</row>
    <row r="285" spans="1:10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</row>
    <row r="286" spans="1:10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</row>
    <row r="287" spans="1:10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</row>
    <row r="288" spans="1:10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</row>
    <row r="289" spans="1:10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</row>
    <row r="290" spans="1:10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</row>
    <row r="291" spans="1:10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</row>
    <row r="292" spans="1:10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</row>
    <row r="293" spans="1:10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</row>
    <row r="294" spans="1:10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</row>
    <row r="295" spans="1:10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</row>
    <row r="296" spans="1:10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</row>
    <row r="297" spans="1:10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</row>
    <row r="298" spans="1:10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</row>
    <row r="299" spans="1:10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</row>
    <row r="300" spans="1:10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</row>
    <row r="301" spans="1:10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</row>
    <row r="302" spans="1:10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</row>
    <row r="303" spans="1:10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</row>
    <row r="304" spans="1:10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</row>
    <row r="305" spans="1:10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</row>
    <row r="306" spans="1:10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</row>
    <row r="307" spans="1:10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</row>
    <row r="308" spans="1:10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</row>
    <row r="309" spans="1:10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</row>
    <row r="310" spans="1:10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</row>
    <row r="311" spans="1:10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</row>
    <row r="312" spans="1:10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</row>
    <row r="313" spans="1:10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</row>
    <row r="314" spans="1:10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</row>
    <row r="315" spans="1:10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</row>
    <row r="316" spans="1:10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</row>
    <row r="317" spans="1:10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</row>
    <row r="318" spans="1:10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</row>
    <row r="319" spans="1:10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</row>
    <row r="320" spans="1:10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</row>
    <row r="321" spans="1:10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</row>
    <row r="322" spans="1:10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</row>
    <row r="323" spans="1:10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</row>
    <row r="324" spans="1:10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</row>
    <row r="325" spans="1:10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</row>
    <row r="326" spans="1:10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</row>
    <row r="327" spans="1:10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</row>
    <row r="328" spans="1:10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</row>
    <row r="329" spans="1:10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</row>
    <row r="330" spans="1:10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</row>
    <row r="331" spans="1:10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</row>
    <row r="332" spans="1:10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</row>
    <row r="333" spans="1:10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</row>
    <row r="334" spans="1:10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</row>
    <row r="335" spans="1:10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</row>
    <row r="336" spans="1:10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</row>
    <row r="337" spans="1:10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</row>
    <row r="338" spans="1:10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</row>
    <row r="339" spans="1:10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</row>
    <row r="340" spans="1:10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</row>
    <row r="341" spans="1:10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</row>
    <row r="342" spans="1:10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</row>
    <row r="343" spans="1:10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</row>
    <row r="344" spans="1:10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</row>
    <row r="345" spans="1:10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</row>
    <row r="346" spans="1:10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</row>
    <row r="347" spans="1:10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</row>
    <row r="348" spans="1:10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</row>
    <row r="349" spans="1:10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</row>
    <row r="350" spans="1:10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</row>
    <row r="351" spans="1:10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</row>
    <row r="352" spans="1:10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</row>
    <row r="353" spans="1:10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</row>
    <row r="354" spans="1:10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</row>
    <row r="355" spans="1:10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</row>
    <row r="356" spans="1:10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</row>
    <row r="357" spans="1:10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</row>
    <row r="358" spans="1:10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</row>
    <row r="359" spans="1:10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</row>
    <row r="360" spans="1:10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</row>
    <row r="361" spans="1:10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</row>
    <row r="362" spans="1:10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</row>
    <row r="363" spans="1:10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</row>
    <row r="364" spans="1:10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</row>
    <row r="365" spans="1:10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</row>
    <row r="366" spans="1:10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</row>
    <row r="367" spans="1:10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</row>
    <row r="368" spans="1:10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</row>
    <row r="369" spans="1:10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</row>
    <row r="370" spans="1:10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</row>
    <row r="371" spans="1:10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</row>
    <row r="372" spans="1:10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</row>
    <row r="373" spans="1:10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</row>
    <row r="374" spans="1:10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</row>
    <row r="375" spans="1:10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</row>
    <row r="376" spans="1:10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</row>
    <row r="377" spans="1:10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</row>
    <row r="378" spans="1:10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</row>
    <row r="379" spans="1:10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</row>
    <row r="380" spans="1:10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</row>
    <row r="381" spans="1:10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</row>
    <row r="382" spans="1:10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</row>
    <row r="383" spans="1:10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</row>
    <row r="384" spans="1:10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</row>
    <row r="385" spans="1:10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</row>
    <row r="386" spans="1:10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</row>
    <row r="387" spans="1:10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</row>
    <row r="388" spans="1:10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</row>
    <row r="389" spans="1:10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</row>
    <row r="390" spans="1:10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</row>
    <row r="391" spans="1:10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</row>
    <row r="392" spans="1:10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</row>
    <row r="393" spans="1:10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</row>
    <row r="394" spans="1:10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</row>
    <row r="395" spans="1:10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</row>
    <row r="396" spans="1:10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</row>
    <row r="397" spans="1:10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</row>
    <row r="398" spans="1:10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</row>
    <row r="399" spans="1:10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</row>
    <row r="400" spans="1:10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</row>
    <row r="401" spans="1:10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</row>
    <row r="402" spans="1:10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</row>
    <row r="403" spans="1:10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</row>
    <row r="404" spans="1:10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</row>
    <row r="405" spans="1:10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</row>
    <row r="406" spans="1:10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</row>
    <row r="407" spans="1:10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</row>
    <row r="408" spans="1:10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</row>
    <row r="409" spans="1:10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</row>
    <row r="410" spans="1:10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</row>
    <row r="411" spans="1:10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</row>
    <row r="412" spans="1:10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</row>
    <row r="413" spans="1:10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</row>
    <row r="414" spans="1:10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</row>
    <row r="415" spans="1:10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</row>
    <row r="416" spans="1:10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</row>
    <row r="417" spans="1:10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</row>
    <row r="418" spans="1:10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</row>
    <row r="419" spans="1:10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</row>
    <row r="420" spans="1:10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</row>
    <row r="421" spans="1:10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</row>
    <row r="422" spans="1:10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</row>
    <row r="423" spans="1:10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</row>
    <row r="424" spans="1:10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</row>
    <row r="425" spans="1:10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</row>
    <row r="426" spans="1:10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</row>
    <row r="427" spans="1:10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</row>
    <row r="428" spans="1:10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</row>
    <row r="429" spans="1:10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</row>
    <row r="430" spans="1:10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</row>
    <row r="431" spans="1:10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</row>
    <row r="432" spans="1:10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</row>
    <row r="433" spans="1:10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</row>
    <row r="434" spans="1:10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</row>
    <row r="435" spans="1:10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</row>
    <row r="436" spans="1:10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</row>
    <row r="437" spans="1:10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</row>
    <row r="438" spans="1:10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</row>
    <row r="439" spans="1:10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</row>
    <row r="440" spans="1:10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</row>
    <row r="441" spans="1:10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</row>
    <row r="442" spans="1:10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</row>
    <row r="443" spans="1:10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</row>
    <row r="444" spans="1:10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</row>
    <row r="445" spans="1:10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</row>
    <row r="446" spans="1:10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</row>
    <row r="447" spans="1:10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</row>
    <row r="448" spans="1:10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</row>
    <row r="449" spans="1:10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</row>
    <row r="450" spans="1:10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</row>
    <row r="451" spans="1:10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</row>
    <row r="452" spans="1:10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</row>
    <row r="453" spans="1:10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</row>
    <row r="454" spans="1:10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</row>
    <row r="455" spans="1:10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</row>
    <row r="456" spans="1:10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</row>
    <row r="457" spans="1:10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</row>
    <row r="458" spans="1:10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</row>
    <row r="459" spans="1:10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</row>
    <row r="460" spans="1:10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</row>
    <row r="461" spans="1:10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</row>
    <row r="462" spans="1:10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</row>
    <row r="463" spans="1:10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</row>
    <row r="464" spans="1:10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</row>
    <row r="465" spans="1:10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</row>
    <row r="466" spans="1:10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</row>
    <row r="467" spans="1:10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</row>
    <row r="468" spans="1:10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</row>
    <row r="469" spans="1:10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</row>
    <row r="470" spans="1:10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</row>
    <row r="471" spans="1:10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</row>
    <row r="472" spans="1:10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</row>
    <row r="473" spans="1:10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</row>
    <row r="474" spans="1:10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</row>
    <row r="475" spans="1:10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</row>
    <row r="476" spans="1:10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</row>
    <row r="477" spans="1:10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</row>
    <row r="478" spans="1:10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</row>
    <row r="479" spans="1:10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</row>
    <row r="480" spans="1:10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</row>
    <row r="481" spans="1:10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</row>
    <row r="482" spans="1:10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</row>
    <row r="483" spans="1:10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</row>
    <row r="484" spans="1:10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</row>
    <row r="485" spans="1:10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</row>
    <row r="486" spans="1:10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</row>
    <row r="487" spans="1:10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</row>
    <row r="488" spans="1:10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</row>
    <row r="489" spans="1:10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</row>
    <row r="490" spans="1:10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</row>
    <row r="491" spans="1:10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</row>
    <row r="492" spans="1:10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</row>
    <row r="493" spans="1:10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</row>
    <row r="494" spans="1:10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</row>
    <row r="495" spans="1:10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</row>
    <row r="496" spans="1:10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</row>
    <row r="497" spans="1:10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</row>
    <row r="498" spans="1:10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</row>
    <row r="499" spans="1:10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</row>
    <row r="500" spans="1:10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</row>
    <row r="501" spans="1:10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</row>
    <row r="502" spans="1:10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</row>
    <row r="503" spans="1:1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</row>
    <row r="504" spans="1:10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</row>
    <row r="505" spans="1:10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</row>
    <row r="506" spans="1:10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</row>
    <row r="507" spans="1:10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</row>
    <row r="508" spans="1:10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</row>
    <row r="509" spans="1:10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</row>
    <row r="510" spans="1:10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</row>
    <row r="511" spans="1:10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</row>
    <row r="512" spans="1:10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</row>
    <row r="513" spans="1:10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</row>
    <row r="514" spans="1:10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</row>
    <row r="515" spans="1:10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</row>
    <row r="516" spans="1:10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</row>
    <row r="517" spans="1:10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</row>
    <row r="518" spans="1:10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</row>
    <row r="519" spans="1:10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</row>
    <row r="520" spans="1:10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</row>
    <row r="521" spans="1:10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</row>
    <row r="522" spans="1:10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</row>
    <row r="523" spans="1:10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</row>
    <row r="524" spans="1:10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</row>
    <row r="525" spans="1:10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</row>
    <row r="526" spans="1:10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</row>
    <row r="527" spans="1:10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</row>
    <row r="528" spans="1:10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</row>
    <row r="529" spans="1:10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</row>
  </sheetData>
  <sheetProtection password="D62F" sheet="1" objects="1" scenarios="1"/>
  <mergeCells count="43">
    <mergeCell ref="J96:AF96"/>
    <mergeCell ref="AG96:AM96"/>
    <mergeCell ref="AN96:AP96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025-52 - Úprava karantén...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38"/>
  <sheetViews>
    <sheetView showGridLines="0" topLeftCell="A236" workbookViewId="0">
      <selection activeCell="Z263" sqref="Z263"/>
    </sheetView>
  </sheetViews>
  <sheetFormatPr defaultRowHeight="10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6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" customFormat="1" ht="37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236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27" t="s">
        <v>4</v>
      </c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" customFormat="1" ht="7" customHeight="1">
      <c r="A3" s="16"/>
      <c r="B3" s="28"/>
      <c r="C3" s="29"/>
      <c r="D3" s="29"/>
      <c r="E3" s="29"/>
      <c r="F3" s="29"/>
      <c r="G3" s="29"/>
      <c r="H3" s="29"/>
      <c r="I3" s="29"/>
      <c r="J3" s="29"/>
      <c r="K3" s="29"/>
      <c r="L3" s="30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27" t="s">
        <v>74</v>
      </c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" customFormat="1" ht="25" customHeight="1">
      <c r="A4" s="16"/>
      <c r="B4" s="30"/>
      <c r="C4" s="16"/>
      <c r="D4" s="31" t="s">
        <v>75</v>
      </c>
      <c r="E4" s="16"/>
      <c r="F4" s="16"/>
      <c r="G4" s="16"/>
      <c r="H4" s="16"/>
      <c r="I4" s="16"/>
      <c r="J4" s="16"/>
      <c r="K4" s="16"/>
      <c r="L4" s="30"/>
      <c r="M4" s="101" t="s">
        <v>9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27" t="s">
        <v>3</v>
      </c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" customFormat="1" ht="7" customHeight="1">
      <c r="A5" s="16"/>
      <c r="B5" s="30"/>
      <c r="C5" s="16"/>
      <c r="D5" s="16"/>
      <c r="E5" s="16"/>
      <c r="F5" s="16"/>
      <c r="G5" s="16"/>
      <c r="H5" s="16"/>
      <c r="I5" s="16"/>
      <c r="J5" s="16"/>
      <c r="K5" s="16"/>
      <c r="L5" s="3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2" customFormat="1" ht="12" customHeight="1">
      <c r="A6" s="40"/>
      <c r="B6" s="41"/>
      <c r="C6" s="40"/>
      <c r="D6" s="35" t="s">
        <v>12</v>
      </c>
      <c r="E6" s="40"/>
      <c r="F6" s="40"/>
      <c r="G6" s="40"/>
      <c r="H6" s="40"/>
      <c r="I6" s="40"/>
      <c r="J6" s="40"/>
      <c r="K6" s="40"/>
      <c r="L6" s="51"/>
      <c r="M6" s="44"/>
      <c r="N6" s="44"/>
      <c r="O6" s="44"/>
      <c r="P6" s="44"/>
      <c r="Q6" s="44"/>
      <c r="R6" s="4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</row>
    <row r="7" spans="1:66" s="2" customFormat="1" ht="16.5" customHeight="1">
      <c r="A7" s="40"/>
      <c r="B7" s="41"/>
      <c r="C7" s="40"/>
      <c r="D7" s="40"/>
      <c r="E7" s="243" t="s">
        <v>462</v>
      </c>
      <c r="F7" s="271"/>
      <c r="G7" s="271"/>
      <c r="H7" s="271"/>
      <c r="I7" s="40"/>
      <c r="J7" s="40"/>
      <c r="K7" s="40"/>
      <c r="L7" s="51"/>
      <c r="M7" s="44"/>
      <c r="N7" s="44"/>
      <c r="O7" s="44"/>
      <c r="P7" s="44"/>
      <c r="Q7" s="44"/>
      <c r="R7" s="4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</row>
    <row r="8" spans="1:66" s="2" customFormat="1">
      <c r="A8" s="40"/>
      <c r="B8" s="41"/>
      <c r="C8" s="40"/>
      <c r="D8" s="40"/>
      <c r="E8" s="40"/>
      <c r="F8" s="40"/>
      <c r="G8" s="40"/>
      <c r="H8" s="40"/>
      <c r="I8" s="40"/>
      <c r="J8" s="40"/>
      <c r="K8" s="40"/>
      <c r="L8" s="51"/>
      <c r="M8" s="44"/>
      <c r="N8" s="44"/>
      <c r="O8" s="44"/>
      <c r="P8" s="44"/>
      <c r="Q8" s="44"/>
      <c r="R8" s="4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</row>
    <row r="9" spans="1:66" s="2" customFormat="1" ht="12" customHeight="1">
      <c r="A9" s="40"/>
      <c r="B9" s="41"/>
      <c r="C9" s="40"/>
      <c r="D9" s="35" t="s">
        <v>13</v>
      </c>
      <c r="E9" s="40"/>
      <c r="F9" s="36" t="s">
        <v>1</v>
      </c>
      <c r="G9" s="40"/>
      <c r="H9" s="40"/>
      <c r="I9" s="35" t="s">
        <v>14</v>
      </c>
      <c r="J9" s="36" t="s">
        <v>1</v>
      </c>
      <c r="K9" s="40"/>
      <c r="L9" s="51"/>
      <c r="M9" s="44"/>
      <c r="N9" s="44"/>
      <c r="O9" s="44"/>
      <c r="P9" s="44"/>
      <c r="Q9" s="44"/>
      <c r="R9" s="4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</row>
    <row r="10" spans="1:66" s="2" customFormat="1" ht="12" customHeight="1">
      <c r="A10" s="40"/>
      <c r="B10" s="41"/>
      <c r="C10" s="40"/>
      <c r="D10" s="35" t="s">
        <v>15</v>
      </c>
      <c r="E10" s="40"/>
      <c r="F10" s="36" t="s">
        <v>16</v>
      </c>
      <c r="G10" s="40"/>
      <c r="H10" s="40"/>
      <c r="I10" s="35" t="s">
        <v>17</v>
      </c>
      <c r="J10" s="102">
        <f>'Rekapitulace stavby'!AN8</f>
        <v>0</v>
      </c>
      <c r="K10" s="40"/>
      <c r="L10" s="51"/>
      <c r="M10" s="44"/>
      <c r="N10" s="44"/>
      <c r="O10" s="44"/>
      <c r="P10" s="44"/>
      <c r="Q10" s="44"/>
      <c r="R10" s="4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</row>
    <row r="11" spans="1:66" s="2" customFormat="1" ht="10.75" customHeight="1">
      <c r="A11" s="40"/>
      <c r="B11" s="41"/>
      <c r="C11" s="40"/>
      <c r="D11" s="40"/>
      <c r="E11" s="40"/>
      <c r="F11" s="40"/>
      <c r="G11" s="40"/>
      <c r="H11" s="40"/>
      <c r="I11" s="40"/>
      <c r="J11" s="40"/>
      <c r="K11" s="40"/>
      <c r="L11" s="51"/>
      <c r="M11" s="44"/>
      <c r="N11" s="44"/>
      <c r="O11" s="44"/>
      <c r="P11" s="44"/>
      <c r="Q11" s="44"/>
      <c r="R11" s="4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</row>
    <row r="12" spans="1:66" s="2" customFormat="1" ht="12" customHeight="1">
      <c r="A12" s="40"/>
      <c r="B12" s="41"/>
      <c r="C12" s="40"/>
      <c r="D12" s="35" t="s">
        <v>18</v>
      </c>
      <c r="E12" s="40"/>
      <c r="F12" s="40"/>
      <c r="G12" s="40"/>
      <c r="H12" s="40"/>
      <c r="I12" s="35" t="s">
        <v>19</v>
      </c>
      <c r="J12" s="36" t="s">
        <v>1</v>
      </c>
      <c r="K12" s="40"/>
      <c r="L12" s="51"/>
      <c r="M12" s="44"/>
      <c r="N12" s="44"/>
      <c r="O12" s="44"/>
      <c r="P12" s="44"/>
      <c r="Q12" s="44"/>
      <c r="R12" s="4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</row>
    <row r="13" spans="1:66" s="2" customFormat="1" ht="18" customHeight="1">
      <c r="A13" s="40"/>
      <c r="B13" s="41"/>
      <c r="C13" s="40"/>
      <c r="D13" s="40"/>
      <c r="E13" s="36" t="s">
        <v>458</v>
      </c>
      <c r="F13" s="40"/>
      <c r="G13" s="40"/>
      <c r="H13" s="40"/>
      <c r="I13" s="35" t="s">
        <v>20</v>
      </c>
      <c r="J13" s="36" t="s">
        <v>1</v>
      </c>
      <c r="K13" s="40"/>
      <c r="L13" s="51"/>
      <c r="M13" s="44"/>
      <c r="N13" s="44"/>
      <c r="O13" s="44"/>
      <c r="P13" s="44"/>
      <c r="Q13" s="44"/>
      <c r="R13" s="4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</row>
    <row r="14" spans="1:66" s="2" customFormat="1" ht="7" customHeight="1">
      <c r="A14" s="40"/>
      <c r="B14" s="41"/>
      <c r="C14" s="40"/>
      <c r="D14" s="40"/>
      <c r="E14" s="40"/>
      <c r="F14" s="40"/>
      <c r="G14" s="40"/>
      <c r="H14" s="40"/>
      <c r="I14" s="40"/>
      <c r="J14" s="40"/>
      <c r="K14" s="40"/>
      <c r="L14" s="51"/>
      <c r="M14" s="44"/>
      <c r="N14" s="44"/>
      <c r="O14" s="44"/>
      <c r="P14" s="44"/>
      <c r="Q14" s="44"/>
      <c r="R14" s="4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</row>
    <row r="15" spans="1:66" s="2" customFormat="1" ht="12" customHeight="1">
      <c r="A15" s="40"/>
      <c r="B15" s="41"/>
      <c r="C15" s="40"/>
      <c r="D15" s="35" t="s">
        <v>21</v>
      </c>
      <c r="E15" s="40"/>
      <c r="F15" s="40"/>
      <c r="G15" s="40"/>
      <c r="H15" s="40"/>
      <c r="I15" s="35" t="s">
        <v>19</v>
      </c>
      <c r="J15" s="99" t="s">
        <v>1</v>
      </c>
      <c r="K15" s="40"/>
      <c r="L15" s="51"/>
      <c r="M15" s="44"/>
      <c r="N15" s="44"/>
      <c r="O15" s="44"/>
      <c r="P15" s="44"/>
      <c r="Q15" s="44"/>
      <c r="R15" s="4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</row>
    <row r="16" spans="1:66" s="2" customFormat="1" ht="18" customHeight="1">
      <c r="A16" s="40"/>
      <c r="B16" s="41"/>
      <c r="C16" s="40"/>
      <c r="D16" s="40"/>
      <c r="E16" s="99"/>
      <c r="F16" s="40"/>
      <c r="G16" s="40"/>
      <c r="H16" s="40"/>
      <c r="I16" s="35" t="s">
        <v>20</v>
      </c>
      <c r="J16" s="99" t="s">
        <v>1</v>
      </c>
      <c r="K16" s="40"/>
      <c r="L16" s="51"/>
      <c r="M16" s="44"/>
      <c r="N16" s="44"/>
      <c r="O16" s="44"/>
      <c r="P16" s="44"/>
      <c r="Q16" s="44"/>
      <c r="R16" s="4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</row>
    <row r="17" spans="1:66" s="2" customFormat="1" ht="7" customHeight="1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51"/>
      <c r="M17" s="44"/>
      <c r="N17" s="44"/>
      <c r="O17" s="44"/>
      <c r="P17" s="44"/>
      <c r="Q17" s="44"/>
      <c r="R17" s="4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</row>
    <row r="18" spans="1:66" s="2" customFormat="1" ht="12" customHeight="1">
      <c r="A18" s="40"/>
      <c r="B18" s="41"/>
      <c r="C18" s="40"/>
      <c r="D18" s="35" t="s">
        <v>22</v>
      </c>
      <c r="E18" s="40"/>
      <c r="F18" s="40"/>
      <c r="G18" s="40"/>
      <c r="H18" s="40"/>
      <c r="I18" s="35" t="s">
        <v>19</v>
      </c>
      <c r="J18" s="36" t="str">
        <f>IF('Rekapitulace stavby'!AN16="","",'Rekapitulace stavby'!AN16)</f>
        <v/>
      </c>
      <c r="K18" s="40"/>
      <c r="L18" s="51"/>
      <c r="M18" s="44"/>
      <c r="N18" s="44"/>
      <c r="O18" s="44"/>
      <c r="P18" s="44"/>
      <c r="Q18" s="44"/>
      <c r="R18" s="4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</row>
    <row r="19" spans="1:66" s="2" customFormat="1" ht="18" customHeight="1">
      <c r="A19" s="40"/>
      <c r="B19" s="41"/>
      <c r="C19" s="40"/>
      <c r="D19" s="40"/>
      <c r="E19" s="36" t="str">
        <f>IF('Rekapitulace stavby'!E17="","",'Rekapitulace stavby'!E17)</f>
        <v xml:space="preserve"> </v>
      </c>
      <c r="F19" s="40"/>
      <c r="G19" s="40"/>
      <c r="H19" s="40"/>
      <c r="I19" s="35" t="s">
        <v>20</v>
      </c>
      <c r="J19" s="36" t="str">
        <f>IF('Rekapitulace stavby'!AN17="","",'Rekapitulace stavby'!AN17)</f>
        <v/>
      </c>
      <c r="K19" s="40"/>
      <c r="L19" s="51"/>
      <c r="M19" s="44"/>
      <c r="N19" s="44"/>
      <c r="O19" s="44"/>
      <c r="P19" s="44"/>
      <c r="Q19" s="44"/>
      <c r="R19" s="4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</row>
    <row r="20" spans="1:66" s="2" customFormat="1" ht="7" customHeight="1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51"/>
      <c r="M20" s="44"/>
      <c r="N20" s="44"/>
      <c r="O20" s="44"/>
      <c r="P20" s="44"/>
      <c r="Q20" s="44"/>
      <c r="R20" s="4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</row>
    <row r="21" spans="1:66" s="2" customFormat="1" ht="12" customHeight="1">
      <c r="A21" s="40"/>
      <c r="B21" s="41"/>
      <c r="C21" s="40"/>
      <c r="D21" s="35" t="s">
        <v>25</v>
      </c>
      <c r="E21" s="40"/>
      <c r="F21" s="40"/>
      <c r="G21" s="40"/>
      <c r="H21" s="40"/>
      <c r="I21" s="35" t="s">
        <v>19</v>
      </c>
      <c r="J21" s="36" t="s">
        <v>1</v>
      </c>
      <c r="K21" s="40"/>
      <c r="L21" s="51"/>
      <c r="M21" s="44"/>
      <c r="N21" s="44"/>
      <c r="O21" s="44"/>
      <c r="P21" s="44"/>
      <c r="Q21" s="44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</row>
    <row r="22" spans="1:66" s="2" customFormat="1" ht="18" customHeight="1">
      <c r="A22" s="40"/>
      <c r="B22" s="41"/>
      <c r="C22" s="40"/>
      <c r="D22" s="40"/>
      <c r="E22" s="36"/>
      <c r="F22" s="40"/>
      <c r="G22" s="40"/>
      <c r="H22" s="40"/>
      <c r="I22" s="35" t="s">
        <v>20</v>
      </c>
      <c r="J22" s="36" t="s">
        <v>1</v>
      </c>
      <c r="K22" s="40"/>
      <c r="L22" s="51"/>
      <c r="M22" s="44"/>
      <c r="N22" s="44"/>
      <c r="O22" s="44"/>
      <c r="P22" s="44"/>
      <c r="Q22" s="44"/>
      <c r="R22" s="4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</row>
    <row r="23" spans="1:66" s="2" customFormat="1" ht="7" customHeight="1">
      <c r="A23" s="40"/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51"/>
      <c r="M23" s="44"/>
      <c r="N23" s="44"/>
      <c r="O23" s="44"/>
      <c r="P23" s="44"/>
      <c r="Q23" s="44"/>
      <c r="R23" s="4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</row>
    <row r="24" spans="1:66" s="2" customFormat="1" ht="12" customHeight="1">
      <c r="A24" s="40"/>
      <c r="B24" s="41"/>
      <c r="C24" s="40"/>
      <c r="D24" s="35" t="s">
        <v>26</v>
      </c>
      <c r="E24" s="40"/>
      <c r="F24" s="40"/>
      <c r="G24" s="40"/>
      <c r="H24" s="40"/>
      <c r="I24" s="40"/>
      <c r="J24" s="40"/>
      <c r="K24" s="40"/>
      <c r="L24" s="51"/>
      <c r="M24" s="44"/>
      <c r="N24" s="44"/>
      <c r="O24" s="44"/>
      <c r="P24" s="44"/>
      <c r="Q24" s="44"/>
      <c r="R24" s="4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</row>
    <row r="25" spans="1:66" s="8" customFormat="1" ht="16.5" customHeight="1">
      <c r="A25" s="103"/>
      <c r="B25" s="104"/>
      <c r="C25" s="103"/>
      <c r="D25" s="103"/>
      <c r="E25" s="267" t="s">
        <v>1</v>
      </c>
      <c r="F25" s="267"/>
      <c r="G25" s="267"/>
      <c r="H25" s="267"/>
      <c r="I25" s="103"/>
      <c r="J25" s="103"/>
      <c r="K25" s="103"/>
      <c r="L25" s="105"/>
      <c r="M25" s="106"/>
      <c r="N25" s="106"/>
      <c r="O25" s="106"/>
      <c r="P25" s="106"/>
      <c r="Q25" s="106"/>
      <c r="R25" s="106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</row>
    <row r="26" spans="1:66" s="2" customFormat="1" ht="7" customHeight="1">
      <c r="A26" s="40"/>
      <c r="B26" s="41"/>
      <c r="C26" s="40"/>
      <c r="D26" s="40"/>
      <c r="E26" s="40"/>
      <c r="F26" s="40"/>
      <c r="G26" s="40"/>
      <c r="H26" s="40"/>
      <c r="I26" s="40"/>
      <c r="J26" s="40"/>
      <c r="K26" s="40"/>
      <c r="L26" s="51"/>
      <c r="M26" s="44"/>
      <c r="N26" s="44"/>
      <c r="O26" s="44"/>
      <c r="P26" s="44"/>
      <c r="Q26" s="44"/>
      <c r="R26" s="4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</row>
    <row r="27" spans="1:66" s="2" customFormat="1" ht="7" customHeight="1">
      <c r="A27" s="40"/>
      <c r="B27" s="41"/>
      <c r="C27" s="40"/>
      <c r="D27" s="76"/>
      <c r="E27" s="76"/>
      <c r="F27" s="76"/>
      <c r="G27" s="76"/>
      <c r="H27" s="76"/>
      <c r="I27" s="76"/>
      <c r="J27" s="76"/>
      <c r="K27" s="76"/>
      <c r="L27" s="51"/>
      <c r="M27" s="44"/>
      <c r="N27" s="44"/>
      <c r="O27" s="44"/>
      <c r="P27" s="44"/>
      <c r="Q27" s="44"/>
      <c r="R27" s="4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</row>
    <row r="28" spans="1:66" s="2" customFormat="1" ht="25.4" customHeight="1">
      <c r="A28" s="40"/>
      <c r="B28" s="41"/>
      <c r="C28" s="40"/>
      <c r="D28" s="107" t="s">
        <v>27</v>
      </c>
      <c r="E28" s="40"/>
      <c r="F28" s="40"/>
      <c r="G28" s="40"/>
      <c r="H28" s="40"/>
      <c r="I28" s="40"/>
      <c r="J28" s="108">
        <f>ROUND(J131, 2)</f>
        <v>0</v>
      </c>
      <c r="K28" s="40"/>
      <c r="L28" s="51"/>
      <c r="M28" s="44"/>
      <c r="N28" s="44"/>
      <c r="O28" s="44"/>
      <c r="P28" s="44"/>
      <c r="Q28" s="44"/>
      <c r="R28" s="4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</row>
    <row r="29" spans="1:66" s="2" customFormat="1" ht="7" customHeight="1">
      <c r="A29" s="40"/>
      <c r="B29" s="41"/>
      <c r="C29" s="40"/>
      <c r="D29" s="76"/>
      <c r="E29" s="76"/>
      <c r="F29" s="76"/>
      <c r="G29" s="76"/>
      <c r="H29" s="76"/>
      <c r="I29" s="76"/>
      <c r="J29" s="76"/>
      <c r="K29" s="76"/>
      <c r="L29" s="51"/>
      <c r="M29" s="44"/>
      <c r="N29" s="44"/>
      <c r="O29" s="44"/>
      <c r="P29" s="44"/>
      <c r="Q29" s="44"/>
      <c r="R29" s="4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</row>
    <row r="30" spans="1:66" s="2" customFormat="1" ht="14.4" customHeight="1">
      <c r="A30" s="40"/>
      <c r="B30" s="41"/>
      <c r="C30" s="40"/>
      <c r="D30" s="40"/>
      <c r="E30" s="40"/>
      <c r="F30" s="109" t="s">
        <v>29</v>
      </c>
      <c r="G30" s="40"/>
      <c r="H30" s="40"/>
      <c r="I30" s="109" t="s">
        <v>28</v>
      </c>
      <c r="J30" s="109" t="s">
        <v>30</v>
      </c>
      <c r="K30" s="40"/>
      <c r="L30" s="51"/>
      <c r="M30" s="44"/>
      <c r="N30" s="44"/>
      <c r="O30" s="44"/>
      <c r="P30" s="44"/>
      <c r="Q30" s="44"/>
      <c r="R30" s="4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</row>
    <row r="31" spans="1:66" s="2" customFormat="1" ht="14.4" customHeight="1">
      <c r="A31" s="40"/>
      <c r="B31" s="41"/>
      <c r="C31" s="40"/>
      <c r="D31" s="110" t="s">
        <v>31</v>
      </c>
      <c r="E31" s="35" t="s">
        <v>32</v>
      </c>
      <c r="F31" s="111">
        <f>ROUND((SUM(BE131:BE261)),  2)</f>
        <v>0</v>
      </c>
      <c r="G31" s="40"/>
      <c r="H31" s="40"/>
      <c r="I31" s="112">
        <v>0.21</v>
      </c>
      <c r="J31" s="111">
        <f>ROUND(((SUM(BE131:BE261))*I31),  2)</f>
        <v>0</v>
      </c>
      <c r="K31" s="40"/>
      <c r="L31" s="51"/>
      <c r="M31" s="44"/>
      <c r="N31" s="44"/>
      <c r="O31" s="44"/>
      <c r="P31" s="44"/>
      <c r="Q31" s="44"/>
      <c r="R31" s="4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</row>
    <row r="32" spans="1:66" s="2" customFormat="1" ht="14.4" customHeight="1">
      <c r="A32" s="40"/>
      <c r="B32" s="41"/>
      <c r="C32" s="40"/>
      <c r="D32" s="40"/>
      <c r="E32" s="35" t="s">
        <v>33</v>
      </c>
      <c r="F32" s="111">
        <f>ROUND((SUM(BF131:BF261)),  2)</f>
        <v>0</v>
      </c>
      <c r="G32" s="40"/>
      <c r="H32" s="40"/>
      <c r="I32" s="112">
        <v>0.12</v>
      </c>
      <c r="J32" s="111">
        <f>ROUND(((SUM(BF131:BF261))*I32),  2)</f>
        <v>0</v>
      </c>
      <c r="K32" s="40"/>
      <c r="L32" s="51"/>
      <c r="M32" s="44"/>
      <c r="N32" s="44"/>
      <c r="O32" s="44"/>
      <c r="P32" s="44"/>
      <c r="Q32" s="44"/>
      <c r="R32" s="4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</row>
    <row r="33" spans="1:66" s="2" customFormat="1" ht="14.4" hidden="1" customHeight="1">
      <c r="A33" s="40"/>
      <c r="B33" s="41"/>
      <c r="C33" s="40"/>
      <c r="D33" s="40"/>
      <c r="E33" s="35" t="s">
        <v>34</v>
      </c>
      <c r="F33" s="111">
        <f>ROUND((SUM(BG131:BG261)),  2)</f>
        <v>0</v>
      </c>
      <c r="G33" s="40"/>
      <c r="H33" s="40"/>
      <c r="I33" s="112">
        <v>0.21</v>
      </c>
      <c r="J33" s="111">
        <f>0</f>
        <v>0</v>
      </c>
      <c r="K33" s="40"/>
      <c r="L33" s="51"/>
      <c r="M33" s="44"/>
      <c r="N33" s="44"/>
      <c r="O33" s="44"/>
      <c r="P33" s="44"/>
      <c r="Q33" s="44"/>
      <c r="R33" s="4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</row>
    <row r="34" spans="1:66" s="2" customFormat="1" ht="14.4" hidden="1" customHeight="1">
      <c r="A34" s="40"/>
      <c r="B34" s="41"/>
      <c r="C34" s="40"/>
      <c r="D34" s="40"/>
      <c r="E34" s="35" t="s">
        <v>35</v>
      </c>
      <c r="F34" s="111">
        <f>ROUND((SUM(BH131:BH261)),  2)</f>
        <v>0</v>
      </c>
      <c r="G34" s="40"/>
      <c r="H34" s="40"/>
      <c r="I34" s="112">
        <v>0.12</v>
      </c>
      <c r="J34" s="111">
        <f>0</f>
        <v>0</v>
      </c>
      <c r="K34" s="40"/>
      <c r="L34" s="51"/>
      <c r="M34" s="44"/>
      <c r="N34" s="44"/>
      <c r="O34" s="44"/>
      <c r="P34" s="44"/>
      <c r="Q34" s="44"/>
      <c r="R34" s="4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</row>
    <row r="35" spans="1:66" s="2" customFormat="1" ht="14.4" hidden="1" customHeight="1">
      <c r="A35" s="40"/>
      <c r="B35" s="41"/>
      <c r="C35" s="40"/>
      <c r="D35" s="40"/>
      <c r="E35" s="35" t="s">
        <v>36</v>
      </c>
      <c r="F35" s="111">
        <f>ROUND((SUM(BI131:BI261)),  2)</f>
        <v>0</v>
      </c>
      <c r="G35" s="40"/>
      <c r="H35" s="40"/>
      <c r="I35" s="112">
        <v>0</v>
      </c>
      <c r="J35" s="111">
        <f>0</f>
        <v>0</v>
      </c>
      <c r="K35" s="40"/>
      <c r="L35" s="51"/>
      <c r="M35" s="44"/>
      <c r="N35" s="44"/>
      <c r="O35" s="44"/>
      <c r="P35" s="44"/>
      <c r="Q35" s="44"/>
      <c r="R35" s="4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</row>
    <row r="36" spans="1:66" s="2" customFormat="1" ht="7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51"/>
      <c r="M36" s="44"/>
      <c r="N36" s="44"/>
      <c r="O36" s="44"/>
      <c r="P36" s="44"/>
      <c r="Q36" s="44"/>
      <c r="R36" s="4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</row>
    <row r="37" spans="1:66" s="2" customFormat="1" ht="25.4" customHeight="1">
      <c r="A37" s="40"/>
      <c r="B37" s="41"/>
      <c r="C37" s="113"/>
      <c r="D37" s="114" t="s">
        <v>37</v>
      </c>
      <c r="E37" s="70"/>
      <c r="F37" s="70"/>
      <c r="G37" s="115" t="s">
        <v>38</v>
      </c>
      <c r="H37" s="116" t="s">
        <v>39</v>
      </c>
      <c r="I37" s="70"/>
      <c r="J37" s="117">
        <f>SUM(J28:J35)</f>
        <v>0</v>
      </c>
      <c r="K37" s="118"/>
      <c r="L37" s="51"/>
      <c r="M37" s="44"/>
      <c r="N37" s="44"/>
      <c r="O37" s="44"/>
      <c r="P37" s="44"/>
      <c r="Q37" s="44"/>
      <c r="R37" s="4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</row>
    <row r="38" spans="1:66" s="2" customFormat="1" ht="14.4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51"/>
      <c r="M38" s="44"/>
      <c r="N38" s="44"/>
      <c r="O38" s="44"/>
      <c r="P38" s="44"/>
      <c r="Q38" s="44"/>
      <c r="R38" s="4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</row>
    <row r="39" spans="1:66" s="1" customFormat="1" ht="14.4" customHeight="1">
      <c r="A39" s="16"/>
      <c r="B39" s="30"/>
      <c r="C39" s="16"/>
      <c r="D39" s="16"/>
      <c r="E39" s="16"/>
      <c r="F39" s="16"/>
      <c r="G39" s="16"/>
      <c r="H39" s="16"/>
      <c r="I39" s="16"/>
      <c r="J39" s="16"/>
      <c r="K39" s="16"/>
      <c r="L39" s="30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</row>
    <row r="40" spans="1:66" s="1" customFormat="1" ht="14.4" customHeight="1">
      <c r="A40" s="16"/>
      <c r="B40" s="30"/>
      <c r="C40" s="16"/>
      <c r="D40" s="16"/>
      <c r="E40" s="16"/>
      <c r="F40" s="16"/>
      <c r="G40" s="16"/>
      <c r="H40" s="16"/>
      <c r="I40" s="16"/>
      <c r="J40" s="16"/>
      <c r="K40" s="16"/>
      <c r="L40" s="3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</row>
    <row r="41" spans="1:66" s="1" customFormat="1" ht="14.4" customHeight="1">
      <c r="A41" s="16"/>
      <c r="B41" s="30"/>
      <c r="C41" s="16"/>
      <c r="D41" s="16"/>
      <c r="E41" s="16"/>
      <c r="F41" s="16"/>
      <c r="G41" s="16"/>
      <c r="H41" s="16"/>
      <c r="I41" s="16"/>
      <c r="J41" s="16"/>
      <c r="K41" s="16"/>
      <c r="L41" s="30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</row>
    <row r="42" spans="1:66" s="1" customFormat="1" ht="14.4" customHeight="1">
      <c r="A42" s="16"/>
      <c r="B42" s="30"/>
      <c r="C42" s="16"/>
      <c r="D42" s="16"/>
      <c r="E42" s="16"/>
      <c r="F42" s="16"/>
      <c r="G42" s="16"/>
      <c r="H42" s="16"/>
      <c r="I42" s="16"/>
      <c r="J42" s="16"/>
      <c r="K42" s="16"/>
      <c r="L42" s="3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</row>
    <row r="43" spans="1:66" s="1" customFormat="1" ht="14.4" customHeight="1">
      <c r="A43" s="16"/>
      <c r="B43" s="30"/>
      <c r="C43" s="16"/>
      <c r="D43" s="16"/>
      <c r="E43" s="16"/>
      <c r="F43" s="16"/>
      <c r="G43" s="16"/>
      <c r="H43" s="16"/>
      <c r="I43" s="16"/>
      <c r="J43" s="16"/>
      <c r="K43" s="16"/>
      <c r="L43" s="3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</row>
    <row r="44" spans="1:66" s="1" customFormat="1" ht="14.4" customHeight="1">
      <c r="A44" s="16"/>
      <c r="B44" s="30"/>
      <c r="C44" s="16"/>
      <c r="D44" s="16"/>
      <c r="E44" s="16"/>
      <c r="F44" s="16"/>
      <c r="G44" s="16"/>
      <c r="H44" s="16"/>
      <c r="I44" s="16"/>
      <c r="J44" s="16"/>
      <c r="K44" s="16"/>
      <c r="L44" s="30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</row>
    <row r="45" spans="1:66" s="1" customFormat="1" ht="14.4" customHeight="1">
      <c r="A45" s="16"/>
      <c r="B45" s="30"/>
      <c r="C45" s="16"/>
      <c r="D45" s="16"/>
      <c r="E45" s="16"/>
      <c r="F45" s="16"/>
      <c r="G45" s="16"/>
      <c r="H45" s="16"/>
      <c r="I45" s="16"/>
      <c r="J45" s="16"/>
      <c r="K45" s="16"/>
      <c r="L45" s="30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</row>
    <row r="46" spans="1:66" s="1" customFormat="1" ht="14.4" customHeight="1">
      <c r="A46" s="16"/>
      <c r="B46" s="30"/>
      <c r="C46" s="16"/>
      <c r="D46" s="16"/>
      <c r="E46" s="16"/>
      <c r="F46" s="16"/>
      <c r="G46" s="16"/>
      <c r="H46" s="16"/>
      <c r="I46" s="16"/>
      <c r="J46" s="16"/>
      <c r="K46" s="16"/>
      <c r="L46" s="30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</row>
    <row r="47" spans="1:66" s="1" customFormat="1" ht="14.4" customHeight="1">
      <c r="A47" s="16"/>
      <c r="B47" s="30"/>
      <c r="C47" s="16"/>
      <c r="D47" s="16"/>
      <c r="E47" s="16"/>
      <c r="F47" s="16"/>
      <c r="G47" s="16"/>
      <c r="H47" s="16"/>
      <c r="I47" s="16"/>
      <c r="J47" s="16"/>
      <c r="K47" s="16"/>
      <c r="L47" s="30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</row>
    <row r="48" spans="1:66" s="1" customFormat="1" ht="14.4" customHeight="1">
      <c r="A48" s="16"/>
      <c r="B48" s="30"/>
      <c r="C48" s="16"/>
      <c r="D48" s="16"/>
      <c r="E48" s="16"/>
      <c r="F48" s="16"/>
      <c r="G48" s="16"/>
      <c r="H48" s="16"/>
      <c r="I48" s="16"/>
      <c r="J48" s="16"/>
      <c r="K48" s="16"/>
      <c r="L48" s="30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</row>
    <row r="49" spans="1:66" s="1" customFormat="1" ht="14.4" customHeight="1">
      <c r="A49" s="16"/>
      <c r="B49" s="30"/>
      <c r="C49" s="16"/>
      <c r="D49" s="16"/>
      <c r="E49" s="16"/>
      <c r="F49" s="16"/>
      <c r="G49" s="16"/>
      <c r="H49" s="16"/>
      <c r="I49" s="16"/>
      <c r="J49" s="16"/>
      <c r="K49" s="16"/>
      <c r="L49" s="30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</row>
    <row r="50" spans="1:66" s="2" customFormat="1" ht="14.4" customHeight="1">
      <c r="A50" s="44"/>
      <c r="B50" s="51"/>
      <c r="C50" s="44"/>
      <c r="D50" s="52" t="s">
        <v>40</v>
      </c>
      <c r="E50" s="53"/>
      <c r="F50" s="53"/>
      <c r="G50" s="52" t="s">
        <v>41</v>
      </c>
      <c r="H50" s="53"/>
      <c r="I50" s="53"/>
      <c r="J50" s="53"/>
      <c r="K50" s="53"/>
      <c r="L50" s="51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</row>
    <row r="51" spans="1:66">
      <c r="A51" s="16"/>
      <c r="B51" s="30"/>
      <c r="C51" s="16"/>
      <c r="D51" s="16"/>
      <c r="E51" s="16"/>
      <c r="F51" s="16"/>
      <c r="G51" s="16"/>
      <c r="H51" s="16"/>
      <c r="I51" s="16"/>
      <c r="J51" s="16"/>
      <c r="K51" s="16"/>
      <c r="L51" s="30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</row>
    <row r="52" spans="1:66">
      <c r="A52" s="16"/>
      <c r="B52" s="30"/>
      <c r="C52" s="16"/>
      <c r="D52" s="16"/>
      <c r="E52" s="16"/>
      <c r="F52" s="16"/>
      <c r="G52" s="16"/>
      <c r="H52" s="16"/>
      <c r="I52" s="16"/>
      <c r="J52" s="16"/>
      <c r="K52" s="16"/>
      <c r="L52" s="30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</row>
    <row r="53" spans="1:66">
      <c r="A53" s="16"/>
      <c r="B53" s="30"/>
      <c r="C53" s="16"/>
      <c r="D53" s="16"/>
      <c r="E53" s="16"/>
      <c r="F53" s="16"/>
      <c r="G53" s="16"/>
      <c r="H53" s="16"/>
      <c r="I53" s="16"/>
      <c r="J53" s="16"/>
      <c r="K53" s="16"/>
      <c r="L53" s="30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</row>
    <row r="54" spans="1:66">
      <c r="A54" s="16"/>
      <c r="B54" s="30"/>
      <c r="C54" s="16"/>
      <c r="D54" s="16"/>
      <c r="E54" s="16"/>
      <c r="F54" s="16"/>
      <c r="G54" s="16"/>
      <c r="H54" s="16"/>
      <c r="I54" s="16"/>
      <c r="J54" s="16"/>
      <c r="K54" s="16"/>
      <c r="L54" s="30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</row>
    <row r="55" spans="1:66">
      <c r="A55" s="16"/>
      <c r="B55" s="30"/>
      <c r="C55" s="16"/>
      <c r="D55" s="16"/>
      <c r="E55" s="16"/>
      <c r="F55" s="16"/>
      <c r="G55" s="16"/>
      <c r="H55" s="16"/>
      <c r="I55" s="16"/>
      <c r="J55" s="16"/>
      <c r="K55" s="16"/>
      <c r="L55" s="30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</row>
    <row r="56" spans="1:66">
      <c r="A56" s="16"/>
      <c r="B56" s="30"/>
      <c r="C56" s="16"/>
      <c r="D56" s="16"/>
      <c r="E56" s="16"/>
      <c r="F56" s="16"/>
      <c r="G56" s="16"/>
      <c r="H56" s="16"/>
      <c r="I56" s="16"/>
      <c r="J56" s="16"/>
      <c r="K56" s="16"/>
      <c r="L56" s="30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</row>
    <row r="57" spans="1:66">
      <c r="A57" s="16"/>
      <c r="B57" s="30"/>
      <c r="C57" s="16"/>
      <c r="D57" s="16"/>
      <c r="E57" s="16"/>
      <c r="F57" s="16"/>
      <c r="G57" s="16"/>
      <c r="H57" s="16"/>
      <c r="I57" s="16"/>
      <c r="J57" s="16"/>
      <c r="K57" s="16"/>
      <c r="L57" s="30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</row>
    <row r="58" spans="1:66">
      <c r="A58" s="16"/>
      <c r="B58" s="30"/>
      <c r="C58" s="16"/>
      <c r="D58" s="16"/>
      <c r="E58" s="16"/>
      <c r="F58" s="16"/>
      <c r="G58" s="16"/>
      <c r="H58" s="16"/>
      <c r="I58" s="16"/>
      <c r="J58" s="16"/>
      <c r="K58" s="16"/>
      <c r="L58" s="30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</row>
    <row r="59" spans="1:66">
      <c r="A59" s="16"/>
      <c r="B59" s="30"/>
      <c r="C59" s="16"/>
      <c r="D59" s="16"/>
      <c r="E59" s="16"/>
      <c r="F59" s="16"/>
      <c r="G59" s="16"/>
      <c r="H59" s="16"/>
      <c r="I59" s="16"/>
      <c r="J59" s="16"/>
      <c r="K59" s="16"/>
      <c r="L59" s="30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</row>
    <row r="60" spans="1:66">
      <c r="A60" s="16"/>
      <c r="B60" s="30"/>
      <c r="C60" s="16"/>
      <c r="D60" s="16"/>
      <c r="E60" s="16"/>
      <c r="F60" s="16"/>
      <c r="G60" s="16"/>
      <c r="H60" s="16"/>
      <c r="I60" s="16"/>
      <c r="J60" s="16"/>
      <c r="K60" s="16"/>
      <c r="L60" s="3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</row>
    <row r="61" spans="1:66" s="2" customFormat="1" ht="12.5">
      <c r="A61" s="40"/>
      <c r="B61" s="41"/>
      <c r="C61" s="40"/>
      <c r="D61" s="54" t="s">
        <v>42</v>
      </c>
      <c r="E61" s="43"/>
      <c r="F61" s="119" t="s">
        <v>43</v>
      </c>
      <c r="G61" s="54" t="s">
        <v>42</v>
      </c>
      <c r="H61" s="43"/>
      <c r="I61" s="43"/>
      <c r="J61" s="120" t="s">
        <v>43</v>
      </c>
      <c r="K61" s="43"/>
      <c r="L61" s="51"/>
      <c r="M61" s="44"/>
      <c r="N61" s="44"/>
      <c r="O61" s="44"/>
      <c r="P61" s="44"/>
      <c r="Q61" s="44"/>
      <c r="R61" s="4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</row>
    <row r="62" spans="1:66">
      <c r="A62" s="16"/>
      <c r="B62" s="30"/>
      <c r="C62" s="16"/>
      <c r="D62" s="16"/>
      <c r="E62" s="16"/>
      <c r="F62" s="16"/>
      <c r="G62" s="16"/>
      <c r="H62" s="16"/>
      <c r="I62" s="16"/>
      <c r="J62" s="16"/>
      <c r="K62" s="16"/>
      <c r="L62" s="30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</row>
    <row r="63" spans="1:66">
      <c r="A63" s="16"/>
      <c r="B63" s="30"/>
      <c r="C63" s="16"/>
      <c r="D63" s="16"/>
      <c r="E63" s="16"/>
      <c r="F63" s="16"/>
      <c r="G63" s="16"/>
      <c r="H63" s="16"/>
      <c r="I63" s="16"/>
      <c r="J63" s="16"/>
      <c r="K63" s="16"/>
      <c r="L63" s="30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</row>
    <row r="64" spans="1:66">
      <c r="A64" s="16"/>
      <c r="B64" s="30"/>
      <c r="C64" s="16"/>
      <c r="D64" s="16"/>
      <c r="E64" s="16"/>
      <c r="F64" s="16"/>
      <c r="G64" s="16"/>
      <c r="H64" s="16"/>
      <c r="I64" s="16"/>
      <c r="J64" s="16"/>
      <c r="K64" s="16"/>
      <c r="L64" s="30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</row>
    <row r="65" spans="1:66" s="2" customFormat="1" ht="13">
      <c r="A65" s="40"/>
      <c r="B65" s="41"/>
      <c r="C65" s="40"/>
      <c r="D65" s="52" t="s">
        <v>44</v>
      </c>
      <c r="E65" s="55"/>
      <c r="F65" s="55"/>
      <c r="G65" s="52" t="s">
        <v>45</v>
      </c>
      <c r="H65" s="55"/>
      <c r="I65" s="55"/>
      <c r="J65" s="55"/>
      <c r="K65" s="55"/>
      <c r="L65" s="51"/>
      <c r="M65" s="44"/>
      <c r="N65" s="44"/>
      <c r="O65" s="44"/>
      <c r="P65" s="44"/>
      <c r="Q65" s="44"/>
      <c r="R65" s="4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</row>
    <row r="66" spans="1:66">
      <c r="A66" s="16"/>
      <c r="B66" s="30"/>
      <c r="C66" s="16"/>
      <c r="D66" s="16"/>
      <c r="E66" s="16"/>
      <c r="F66" s="16"/>
      <c r="G66" s="16"/>
      <c r="H66" s="16"/>
      <c r="I66" s="16"/>
      <c r="J66" s="16"/>
      <c r="K66" s="16"/>
      <c r="L66" s="30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</row>
    <row r="67" spans="1:66">
      <c r="A67" s="16"/>
      <c r="B67" s="30"/>
      <c r="C67" s="16"/>
      <c r="D67" s="16"/>
      <c r="E67" s="16"/>
      <c r="F67" s="16"/>
      <c r="G67" s="16"/>
      <c r="H67" s="16"/>
      <c r="I67" s="16"/>
      <c r="J67" s="16"/>
      <c r="K67" s="16"/>
      <c r="L67" s="30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</row>
    <row r="68" spans="1:66">
      <c r="A68" s="16"/>
      <c r="B68" s="30"/>
      <c r="C68" s="16"/>
      <c r="D68" s="16"/>
      <c r="E68" s="16"/>
      <c r="F68" s="16"/>
      <c r="G68" s="16"/>
      <c r="H68" s="16"/>
      <c r="I68" s="16"/>
      <c r="J68" s="16"/>
      <c r="K68" s="16"/>
      <c r="L68" s="30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</row>
    <row r="69" spans="1:66">
      <c r="A69" s="16"/>
      <c r="B69" s="30"/>
      <c r="C69" s="16"/>
      <c r="D69" s="16"/>
      <c r="E69" s="16"/>
      <c r="F69" s="16"/>
      <c r="G69" s="16"/>
      <c r="H69" s="16"/>
      <c r="I69" s="16"/>
      <c r="J69" s="16"/>
      <c r="K69" s="16"/>
      <c r="L69" s="30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</row>
    <row r="70" spans="1:66">
      <c r="A70" s="16"/>
      <c r="B70" s="30"/>
      <c r="C70" s="16"/>
      <c r="D70" s="16"/>
      <c r="E70" s="16"/>
      <c r="F70" s="16"/>
      <c r="G70" s="16"/>
      <c r="H70" s="16"/>
      <c r="I70" s="16"/>
      <c r="J70" s="16"/>
      <c r="K70" s="16"/>
      <c r="L70" s="30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</row>
    <row r="71" spans="1:66">
      <c r="A71" s="16"/>
      <c r="B71" s="30"/>
      <c r="C71" s="16"/>
      <c r="D71" s="16"/>
      <c r="E71" s="16"/>
      <c r="F71" s="16"/>
      <c r="G71" s="16"/>
      <c r="H71" s="16"/>
      <c r="I71" s="16"/>
      <c r="J71" s="16"/>
      <c r="K71" s="16"/>
      <c r="L71" s="30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</row>
    <row r="72" spans="1:66">
      <c r="A72" s="16"/>
      <c r="B72" s="30"/>
      <c r="C72" s="16"/>
      <c r="D72" s="16"/>
      <c r="E72" s="16"/>
      <c r="F72" s="16"/>
      <c r="G72" s="16"/>
      <c r="H72" s="16"/>
      <c r="I72" s="16"/>
      <c r="J72" s="16"/>
      <c r="K72" s="16"/>
      <c r="L72" s="30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</row>
    <row r="73" spans="1:66">
      <c r="A73" s="16"/>
      <c r="B73" s="30"/>
      <c r="C73" s="16"/>
      <c r="D73" s="16"/>
      <c r="E73" s="16"/>
      <c r="F73" s="16"/>
      <c r="G73" s="16"/>
      <c r="H73" s="16"/>
      <c r="I73" s="16"/>
      <c r="J73" s="16"/>
      <c r="K73" s="16"/>
      <c r="L73" s="30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</row>
    <row r="74" spans="1:66">
      <c r="A74" s="16"/>
      <c r="B74" s="30"/>
      <c r="C74" s="16"/>
      <c r="D74" s="16"/>
      <c r="E74" s="16"/>
      <c r="F74" s="16"/>
      <c r="G74" s="16"/>
      <c r="H74" s="16"/>
      <c r="I74" s="16"/>
      <c r="J74" s="16"/>
      <c r="K74" s="16"/>
      <c r="L74" s="30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</row>
    <row r="75" spans="1:66">
      <c r="A75" s="16"/>
      <c r="B75" s="30"/>
      <c r="C75" s="16"/>
      <c r="D75" s="16"/>
      <c r="E75" s="16"/>
      <c r="F75" s="16"/>
      <c r="G75" s="16"/>
      <c r="H75" s="16"/>
      <c r="I75" s="16"/>
      <c r="J75" s="16"/>
      <c r="K75" s="16"/>
      <c r="L75" s="30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</row>
    <row r="76" spans="1:66" s="2" customFormat="1" ht="12.5">
      <c r="A76" s="40"/>
      <c r="B76" s="41"/>
      <c r="C76" s="40"/>
      <c r="D76" s="54" t="s">
        <v>42</v>
      </c>
      <c r="E76" s="43"/>
      <c r="F76" s="119" t="s">
        <v>43</v>
      </c>
      <c r="G76" s="54" t="s">
        <v>42</v>
      </c>
      <c r="H76" s="43"/>
      <c r="I76" s="43"/>
      <c r="J76" s="120" t="s">
        <v>43</v>
      </c>
      <c r="K76" s="43"/>
      <c r="L76" s="51"/>
      <c r="M76" s="44"/>
      <c r="N76" s="44"/>
      <c r="O76" s="44"/>
      <c r="P76" s="44"/>
      <c r="Q76" s="44"/>
      <c r="R76" s="4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</row>
    <row r="77" spans="1:66" s="2" customFormat="1" ht="14.4" customHeight="1">
      <c r="A77" s="4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M77" s="44"/>
      <c r="N77" s="44"/>
      <c r="O77" s="44"/>
      <c r="P77" s="44"/>
      <c r="Q77" s="44"/>
      <c r="R77" s="4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</row>
    <row r="78" spans="1:6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</row>
    <row r="79" spans="1:6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</row>
    <row r="80" spans="1:6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</row>
    <row r="81" spans="1:66" s="2" customFormat="1" ht="7" hidden="1" customHeight="1">
      <c r="A81" s="4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M81" s="44"/>
      <c r="N81" s="44"/>
      <c r="O81" s="44"/>
      <c r="P81" s="44"/>
      <c r="Q81" s="44"/>
      <c r="R81" s="44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</row>
    <row r="82" spans="1:66" s="2" customFormat="1" ht="25" hidden="1" customHeight="1">
      <c r="A82" s="40"/>
      <c r="B82" s="41"/>
      <c r="C82" s="31" t="s">
        <v>76</v>
      </c>
      <c r="D82" s="40"/>
      <c r="E82" s="40"/>
      <c r="F82" s="40"/>
      <c r="G82" s="40"/>
      <c r="H82" s="40"/>
      <c r="I82" s="40"/>
      <c r="J82" s="40"/>
      <c r="K82" s="40"/>
      <c r="L82" s="51"/>
      <c r="M82" s="44"/>
      <c r="N82" s="44"/>
      <c r="O82" s="44"/>
      <c r="P82" s="44"/>
      <c r="Q82" s="44"/>
      <c r="R82" s="44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</row>
    <row r="83" spans="1:66" s="2" customFormat="1" ht="7" hidden="1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51"/>
      <c r="M83" s="44"/>
      <c r="N83" s="44"/>
      <c r="O83" s="44"/>
      <c r="P83" s="44"/>
      <c r="Q83" s="44"/>
      <c r="R83" s="4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</row>
    <row r="84" spans="1:66" s="2" customFormat="1" ht="12" hidden="1" customHeight="1">
      <c r="A84" s="40"/>
      <c r="B84" s="41"/>
      <c r="C84" s="35" t="s">
        <v>12</v>
      </c>
      <c r="D84" s="40"/>
      <c r="E84" s="40"/>
      <c r="F84" s="40"/>
      <c r="G84" s="40"/>
      <c r="H84" s="40"/>
      <c r="I84" s="40"/>
      <c r="J84" s="40"/>
      <c r="K84" s="40"/>
      <c r="L84" s="51"/>
      <c r="M84" s="44"/>
      <c r="N84" s="44"/>
      <c r="O84" s="44"/>
      <c r="P84" s="44"/>
      <c r="Q84" s="44"/>
      <c r="R84" s="44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</row>
    <row r="85" spans="1:66" s="2" customFormat="1" ht="16.5" hidden="1" customHeight="1">
      <c r="A85" s="40"/>
      <c r="B85" s="41"/>
      <c r="C85" s="40"/>
      <c r="D85" s="40"/>
      <c r="E85" s="243" t="str">
        <f>E7</f>
        <v>Rekonstrukce prostor veterinární kliniky-stavební práce</v>
      </c>
      <c r="F85" s="271"/>
      <c r="G85" s="271"/>
      <c r="H85" s="271"/>
      <c r="I85" s="40"/>
      <c r="J85" s="40"/>
      <c r="K85" s="40"/>
      <c r="L85" s="51"/>
      <c r="M85" s="44"/>
      <c r="N85" s="44"/>
      <c r="O85" s="44"/>
      <c r="P85" s="44"/>
      <c r="Q85" s="44"/>
      <c r="R85" s="44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</row>
    <row r="86" spans="1:66" s="2" customFormat="1" ht="7" hidden="1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51"/>
      <c r="M86" s="44"/>
      <c r="N86" s="44"/>
      <c r="O86" s="44"/>
      <c r="P86" s="44"/>
      <c r="Q86" s="44"/>
      <c r="R86" s="44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</row>
    <row r="87" spans="1:66" s="2" customFormat="1" ht="12" hidden="1" customHeight="1">
      <c r="A87" s="40"/>
      <c r="B87" s="41"/>
      <c r="C87" s="35" t="s">
        <v>15</v>
      </c>
      <c r="D87" s="40"/>
      <c r="E87" s="40"/>
      <c r="F87" s="36" t="str">
        <f>F10</f>
        <v>Dvůr Králové nad Labem</v>
      </c>
      <c r="G87" s="40"/>
      <c r="H87" s="40"/>
      <c r="I87" s="35" t="s">
        <v>17</v>
      </c>
      <c r="J87" s="102">
        <f>IF(J10="","",J10)</f>
        <v>0</v>
      </c>
      <c r="K87" s="40"/>
      <c r="L87" s="51"/>
      <c r="M87" s="44"/>
      <c r="N87" s="44"/>
      <c r="O87" s="44"/>
      <c r="P87" s="44"/>
      <c r="Q87" s="44"/>
      <c r="R87" s="4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</row>
    <row r="88" spans="1:66" s="2" customFormat="1" ht="7" hidden="1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51"/>
      <c r="M88" s="44"/>
      <c r="N88" s="44"/>
      <c r="O88" s="44"/>
      <c r="P88" s="44"/>
      <c r="Q88" s="44"/>
      <c r="R88" s="4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</row>
    <row r="89" spans="1:66" s="2" customFormat="1" ht="15.15" hidden="1" customHeight="1">
      <c r="A89" s="40"/>
      <c r="B89" s="41"/>
      <c r="C89" s="35" t="s">
        <v>18</v>
      </c>
      <c r="D89" s="40"/>
      <c r="E89" s="40"/>
      <c r="F89" s="36" t="str">
        <f>E13</f>
        <v>ZOO Dvůr Králové a.s.</v>
      </c>
      <c r="G89" s="40"/>
      <c r="H89" s="40"/>
      <c r="I89" s="35" t="s">
        <v>22</v>
      </c>
      <c r="J89" s="121" t="str">
        <f>E19</f>
        <v xml:space="preserve"> </v>
      </c>
      <c r="K89" s="40"/>
      <c r="L89" s="51"/>
      <c r="M89" s="44"/>
      <c r="N89" s="44"/>
      <c r="O89" s="44"/>
      <c r="P89" s="44"/>
      <c r="Q89" s="44"/>
      <c r="R89" s="4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</row>
    <row r="90" spans="1:66" s="2" customFormat="1" ht="15.15" hidden="1" customHeight="1">
      <c r="A90" s="40"/>
      <c r="B90" s="41"/>
      <c r="C90" s="35" t="s">
        <v>21</v>
      </c>
      <c r="D90" s="40"/>
      <c r="E90" s="40"/>
      <c r="F90" s="36" t="str">
        <f>IF(E16="","",E16)</f>
        <v/>
      </c>
      <c r="G90" s="40"/>
      <c r="H90" s="40"/>
      <c r="I90" s="35" t="s">
        <v>25</v>
      </c>
      <c r="J90" s="121">
        <f>E22</f>
        <v>0</v>
      </c>
      <c r="K90" s="40"/>
      <c r="L90" s="51"/>
      <c r="M90" s="44"/>
      <c r="N90" s="44"/>
      <c r="O90" s="44"/>
      <c r="P90" s="44"/>
      <c r="Q90" s="44"/>
      <c r="R90" s="4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</row>
    <row r="91" spans="1:66" s="2" customFormat="1" ht="10.25" hidden="1" customHeight="1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51"/>
      <c r="M91" s="44"/>
      <c r="N91" s="44"/>
      <c r="O91" s="44"/>
      <c r="P91" s="44"/>
      <c r="Q91" s="44"/>
      <c r="R91" s="4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</row>
    <row r="92" spans="1:66" s="2" customFormat="1" ht="29.25" hidden="1" customHeight="1">
      <c r="A92" s="40"/>
      <c r="B92" s="41"/>
      <c r="C92" s="122" t="s">
        <v>77</v>
      </c>
      <c r="D92" s="113"/>
      <c r="E92" s="113"/>
      <c r="F92" s="113"/>
      <c r="G92" s="113"/>
      <c r="H92" s="113"/>
      <c r="I92" s="113"/>
      <c r="J92" s="123" t="s">
        <v>78</v>
      </c>
      <c r="K92" s="113"/>
      <c r="L92" s="51"/>
      <c r="M92" s="44"/>
      <c r="N92" s="44"/>
      <c r="O92" s="44"/>
      <c r="P92" s="44"/>
      <c r="Q92" s="44"/>
      <c r="R92" s="4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</row>
    <row r="93" spans="1:66" s="2" customFormat="1" ht="10.25" hidden="1" customHeight="1">
      <c r="A93" s="40"/>
      <c r="B93" s="41"/>
      <c r="C93" s="40"/>
      <c r="D93" s="40"/>
      <c r="E93" s="40"/>
      <c r="F93" s="40"/>
      <c r="G93" s="40"/>
      <c r="H93" s="40"/>
      <c r="I93" s="40"/>
      <c r="J93" s="40"/>
      <c r="K93" s="40"/>
      <c r="L93" s="51"/>
      <c r="M93" s="44"/>
      <c r="N93" s="44"/>
      <c r="O93" s="44"/>
      <c r="P93" s="44"/>
      <c r="Q93" s="44"/>
      <c r="R93" s="4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</row>
    <row r="94" spans="1:66" s="2" customFormat="1" ht="22.75" hidden="1" customHeight="1">
      <c r="A94" s="40"/>
      <c r="B94" s="41"/>
      <c r="C94" s="124" t="s">
        <v>79</v>
      </c>
      <c r="D94" s="40"/>
      <c r="E94" s="40"/>
      <c r="F94" s="40"/>
      <c r="G94" s="40"/>
      <c r="H94" s="40"/>
      <c r="I94" s="40"/>
      <c r="J94" s="108">
        <f>J131</f>
        <v>0</v>
      </c>
      <c r="K94" s="40"/>
      <c r="L94" s="51"/>
      <c r="M94" s="44"/>
      <c r="N94" s="44"/>
      <c r="O94" s="44"/>
      <c r="P94" s="44"/>
      <c r="Q94" s="44"/>
      <c r="R94" s="4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27" t="s">
        <v>80</v>
      </c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</row>
    <row r="95" spans="1:66" s="9" customFormat="1" ht="25" hidden="1" customHeight="1">
      <c r="A95" s="125"/>
      <c r="B95" s="126"/>
      <c r="C95" s="125"/>
      <c r="D95" s="127" t="s">
        <v>81</v>
      </c>
      <c r="E95" s="128"/>
      <c r="F95" s="128"/>
      <c r="G95" s="128"/>
      <c r="H95" s="128"/>
      <c r="I95" s="128"/>
      <c r="J95" s="129">
        <f>J132</f>
        <v>0</v>
      </c>
      <c r="K95" s="125"/>
      <c r="L95" s="126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125"/>
      <c r="BI95" s="125"/>
      <c r="BJ95" s="125"/>
      <c r="BK95" s="125"/>
      <c r="BL95" s="125"/>
      <c r="BM95" s="125"/>
      <c r="BN95" s="125"/>
    </row>
    <row r="96" spans="1:66" s="10" customFormat="1" ht="19.899999999999999" hidden="1" customHeight="1">
      <c r="A96" s="130"/>
      <c r="B96" s="131"/>
      <c r="C96" s="130"/>
      <c r="D96" s="132" t="s">
        <v>82</v>
      </c>
      <c r="E96" s="133"/>
      <c r="F96" s="133"/>
      <c r="G96" s="133"/>
      <c r="H96" s="133"/>
      <c r="I96" s="133"/>
      <c r="J96" s="134">
        <f>J133</f>
        <v>0</v>
      </c>
      <c r="K96" s="130"/>
      <c r="L96" s="131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</row>
    <row r="97" spans="1:66" s="10" customFormat="1" ht="19.899999999999999" hidden="1" customHeight="1">
      <c r="A97" s="130"/>
      <c r="B97" s="131"/>
      <c r="C97" s="130"/>
      <c r="D97" s="132" t="s">
        <v>83</v>
      </c>
      <c r="E97" s="133"/>
      <c r="F97" s="133"/>
      <c r="G97" s="133"/>
      <c r="H97" s="133"/>
      <c r="I97" s="133"/>
      <c r="J97" s="134">
        <f>J146</f>
        <v>0</v>
      </c>
      <c r="K97" s="130"/>
      <c r="L97" s="131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</row>
    <row r="98" spans="1:66" s="10" customFormat="1" ht="19.899999999999999" hidden="1" customHeight="1">
      <c r="A98" s="130"/>
      <c r="B98" s="131"/>
      <c r="C98" s="130"/>
      <c r="D98" s="132" t="s">
        <v>84</v>
      </c>
      <c r="E98" s="133"/>
      <c r="F98" s="133"/>
      <c r="G98" s="133"/>
      <c r="H98" s="133"/>
      <c r="I98" s="133"/>
      <c r="J98" s="134">
        <f>J149</f>
        <v>0</v>
      </c>
      <c r="K98" s="130"/>
      <c r="L98" s="131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</row>
    <row r="99" spans="1:66" s="10" customFormat="1" ht="19.899999999999999" hidden="1" customHeight="1">
      <c r="A99" s="130"/>
      <c r="B99" s="131"/>
      <c r="C99" s="130"/>
      <c r="D99" s="132" t="s">
        <v>85</v>
      </c>
      <c r="E99" s="133"/>
      <c r="F99" s="133"/>
      <c r="G99" s="133"/>
      <c r="H99" s="133"/>
      <c r="I99" s="133"/>
      <c r="J99" s="134">
        <f>J159</f>
        <v>0</v>
      </c>
      <c r="K99" s="130"/>
      <c r="L99" s="131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</row>
    <row r="100" spans="1:66" s="9" customFormat="1" ht="25" hidden="1" customHeight="1">
      <c r="A100" s="125"/>
      <c r="B100" s="126"/>
      <c r="C100" s="125"/>
      <c r="D100" s="127" t="s">
        <v>86</v>
      </c>
      <c r="E100" s="128"/>
      <c r="F100" s="128"/>
      <c r="G100" s="128"/>
      <c r="H100" s="128"/>
      <c r="I100" s="128"/>
      <c r="J100" s="129">
        <f>J174</f>
        <v>0</v>
      </c>
      <c r="K100" s="125"/>
      <c r="L100" s="126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</row>
    <row r="101" spans="1:66" s="10" customFormat="1" ht="19.899999999999999" hidden="1" customHeight="1">
      <c r="A101" s="130"/>
      <c r="B101" s="131"/>
      <c r="C101" s="130"/>
      <c r="D101" s="132" t="s">
        <v>87</v>
      </c>
      <c r="E101" s="133"/>
      <c r="F101" s="133"/>
      <c r="G101" s="133"/>
      <c r="H101" s="133"/>
      <c r="I101" s="133"/>
      <c r="J101" s="134">
        <f>J179</f>
        <v>0</v>
      </c>
      <c r="K101" s="130"/>
      <c r="L101" s="131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</row>
    <row r="102" spans="1:66" s="10" customFormat="1" ht="19.899999999999999" hidden="1" customHeight="1">
      <c r="A102" s="130"/>
      <c r="B102" s="131"/>
      <c r="C102" s="130"/>
      <c r="D102" s="132" t="s">
        <v>88</v>
      </c>
      <c r="E102" s="133"/>
      <c r="F102" s="133"/>
      <c r="G102" s="133"/>
      <c r="H102" s="133"/>
      <c r="I102" s="133"/>
      <c r="J102" s="134">
        <f>J186</f>
        <v>0</v>
      </c>
      <c r="K102" s="130"/>
      <c r="L102" s="131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</row>
    <row r="103" spans="1:66" s="9" customFormat="1" ht="25" hidden="1" customHeight="1">
      <c r="A103" s="125"/>
      <c r="B103" s="126"/>
      <c r="C103" s="125"/>
      <c r="D103" s="127" t="s">
        <v>89</v>
      </c>
      <c r="E103" s="128"/>
      <c r="F103" s="128"/>
      <c r="G103" s="128"/>
      <c r="H103" s="128"/>
      <c r="I103" s="128"/>
      <c r="J103" s="129">
        <f>J189</f>
        <v>0</v>
      </c>
      <c r="K103" s="125"/>
      <c r="L103" s="126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5"/>
      <c r="AO103" s="125"/>
      <c r="AP103" s="125"/>
      <c r="AQ103" s="125"/>
      <c r="AR103" s="125"/>
      <c r="AS103" s="125"/>
      <c r="AT103" s="125"/>
      <c r="AU103" s="125"/>
      <c r="AV103" s="125"/>
      <c r="AW103" s="125"/>
      <c r="AX103" s="125"/>
      <c r="AY103" s="125"/>
      <c r="AZ103" s="125"/>
      <c r="BA103" s="125"/>
      <c r="BB103" s="125"/>
      <c r="BC103" s="125"/>
      <c r="BD103" s="125"/>
      <c r="BE103" s="125"/>
      <c r="BF103" s="125"/>
      <c r="BG103" s="125"/>
      <c r="BH103" s="125"/>
      <c r="BI103" s="125"/>
      <c r="BJ103" s="125"/>
      <c r="BK103" s="125"/>
      <c r="BL103" s="125"/>
      <c r="BM103" s="125"/>
      <c r="BN103" s="125"/>
    </row>
    <row r="104" spans="1:66" s="10" customFormat="1" ht="19.899999999999999" hidden="1" customHeight="1">
      <c r="A104" s="130"/>
      <c r="B104" s="131"/>
      <c r="C104" s="130"/>
      <c r="D104" s="132" t="s">
        <v>90</v>
      </c>
      <c r="E104" s="133"/>
      <c r="F104" s="133"/>
      <c r="G104" s="133"/>
      <c r="H104" s="133"/>
      <c r="I104" s="133"/>
      <c r="J104" s="134">
        <f>J190</f>
        <v>0</v>
      </c>
      <c r="K104" s="130"/>
      <c r="L104" s="131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</row>
    <row r="105" spans="1:66" s="10" customFormat="1" ht="19.899999999999999" hidden="1" customHeight="1">
      <c r="A105" s="130"/>
      <c r="B105" s="131"/>
      <c r="C105" s="130"/>
      <c r="D105" s="132" t="s">
        <v>91</v>
      </c>
      <c r="E105" s="133"/>
      <c r="F105" s="133"/>
      <c r="G105" s="133"/>
      <c r="H105" s="133"/>
      <c r="I105" s="133"/>
      <c r="J105" s="134">
        <f>J197</f>
        <v>0</v>
      </c>
      <c r="K105" s="130"/>
      <c r="L105" s="131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</row>
    <row r="106" spans="1:66" s="10" customFormat="1" ht="19.899999999999999" hidden="1" customHeight="1">
      <c r="A106" s="130"/>
      <c r="B106" s="131"/>
      <c r="C106" s="130"/>
      <c r="D106" s="132" t="s">
        <v>92</v>
      </c>
      <c r="E106" s="133"/>
      <c r="F106" s="133"/>
      <c r="G106" s="133"/>
      <c r="H106" s="133"/>
      <c r="I106" s="133"/>
      <c r="J106" s="134">
        <f>J201</f>
        <v>0</v>
      </c>
      <c r="K106" s="130"/>
      <c r="L106" s="131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</row>
    <row r="107" spans="1:66" s="10" customFormat="1" ht="19.899999999999999" hidden="1" customHeight="1">
      <c r="A107" s="130"/>
      <c r="B107" s="131"/>
      <c r="C107" s="130"/>
      <c r="D107" s="132" t="s">
        <v>93</v>
      </c>
      <c r="E107" s="133"/>
      <c r="F107" s="133"/>
      <c r="G107" s="133"/>
      <c r="H107" s="133"/>
      <c r="I107" s="133"/>
      <c r="J107" s="134">
        <f>J208</f>
        <v>0</v>
      </c>
      <c r="K107" s="130"/>
      <c r="L107" s="131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</row>
    <row r="108" spans="1:66" s="10" customFormat="1" ht="19.899999999999999" hidden="1" customHeight="1">
      <c r="A108" s="130"/>
      <c r="B108" s="131"/>
      <c r="C108" s="130"/>
      <c r="D108" s="132" t="s">
        <v>94</v>
      </c>
      <c r="E108" s="133"/>
      <c r="F108" s="133"/>
      <c r="G108" s="133"/>
      <c r="H108" s="133"/>
      <c r="I108" s="133"/>
      <c r="J108" s="134">
        <f>J214</f>
        <v>0</v>
      </c>
      <c r="K108" s="130"/>
      <c r="L108" s="131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</row>
    <row r="109" spans="1:66" s="10" customFormat="1" ht="19.899999999999999" hidden="1" customHeight="1">
      <c r="A109" s="130"/>
      <c r="B109" s="131"/>
      <c r="C109" s="130"/>
      <c r="D109" s="132" t="s">
        <v>95</v>
      </c>
      <c r="E109" s="133"/>
      <c r="F109" s="133"/>
      <c r="G109" s="133"/>
      <c r="H109" s="133"/>
      <c r="I109" s="133"/>
      <c r="J109" s="134">
        <f>J218</f>
        <v>0</v>
      </c>
      <c r="K109" s="130"/>
      <c r="L109" s="131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</row>
    <row r="110" spans="1:66" s="10" customFormat="1" ht="19.899999999999999" hidden="1" customHeight="1">
      <c r="A110" s="130"/>
      <c r="B110" s="131"/>
      <c r="C110" s="130"/>
      <c r="D110" s="132" t="s">
        <v>96</v>
      </c>
      <c r="E110" s="133"/>
      <c r="F110" s="133"/>
      <c r="G110" s="133"/>
      <c r="H110" s="133"/>
      <c r="I110" s="133"/>
      <c r="J110" s="134">
        <f>J226</f>
        <v>0</v>
      </c>
      <c r="K110" s="130"/>
      <c r="L110" s="131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</row>
    <row r="111" spans="1:66" s="10" customFormat="1" ht="19.899999999999999" hidden="1" customHeight="1">
      <c r="A111" s="130"/>
      <c r="B111" s="131"/>
      <c r="C111" s="130"/>
      <c r="D111" s="132" t="s">
        <v>97</v>
      </c>
      <c r="E111" s="133"/>
      <c r="F111" s="133"/>
      <c r="G111" s="133"/>
      <c r="H111" s="133"/>
      <c r="I111" s="133"/>
      <c r="J111" s="134">
        <f>J236</f>
        <v>0</v>
      </c>
      <c r="K111" s="130"/>
      <c r="L111" s="131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</row>
    <row r="112" spans="1:66" s="10" customFormat="1" ht="19.899999999999999" hidden="1" customHeight="1">
      <c r="A112" s="130"/>
      <c r="B112" s="131"/>
      <c r="C112" s="130"/>
      <c r="D112" s="132" t="s">
        <v>98</v>
      </c>
      <c r="E112" s="133"/>
      <c r="F112" s="133"/>
      <c r="G112" s="133"/>
      <c r="H112" s="133"/>
      <c r="I112" s="133"/>
      <c r="J112" s="134">
        <f>J250</f>
        <v>0</v>
      </c>
      <c r="K112" s="130"/>
      <c r="L112" s="131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</row>
    <row r="113" spans="1:66" s="10" customFormat="1" ht="19.899999999999999" hidden="1" customHeight="1">
      <c r="A113" s="130"/>
      <c r="B113" s="131"/>
      <c r="C113" s="130"/>
      <c r="D113" s="132" t="s">
        <v>99</v>
      </c>
      <c r="E113" s="133"/>
      <c r="F113" s="133"/>
      <c r="G113" s="133"/>
      <c r="H113" s="133"/>
      <c r="I113" s="133"/>
      <c r="J113" s="134">
        <f>J255</f>
        <v>0</v>
      </c>
      <c r="K113" s="130"/>
      <c r="L113" s="131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</row>
    <row r="114" spans="1:66" s="2" customFormat="1" ht="21.75" hidden="1" customHeight="1">
      <c r="A114" s="40"/>
      <c r="B114" s="41"/>
      <c r="C114" s="40"/>
      <c r="D114" s="40"/>
      <c r="E114" s="40"/>
      <c r="F114" s="40"/>
      <c r="G114" s="40"/>
      <c r="H114" s="40"/>
      <c r="I114" s="40"/>
      <c r="J114" s="40"/>
      <c r="K114" s="40"/>
      <c r="L114" s="51"/>
      <c r="M114" s="44"/>
      <c r="N114" s="44"/>
      <c r="O114" s="44"/>
      <c r="P114" s="44"/>
      <c r="Q114" s="44"/>
      <c r="R114" s="44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</row>
    <row r="115" spans="1:66" s="2" customFormat="1" ht="7" hidden="1" customHeight="1">
      <c r="A115" s="40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M115" s="44"/>
      <c r="N115" s="44"/>
      <c r="O115" s="44"/>
      <c r="P115" s="44"/>
      <c r="Q115" s="44"/>
      <c r="R115" s="44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</row>
    <row r="116" spans="1:66" hidden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</row>
    <row r="117" spans="1:66" hidden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</row>
    <row r="118" spans="1:66" hidden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</row>
    <row r="119" spans="1:66" s="2" customFormat="1" ht="7" customHeight="1">
      <c r="A119" s="40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1"/>
      <c r="M119" s="44"/>
      <c r="N119" s="44"/>
      <c r="O119" s="44"/>
      <c r="P119" s="44"/>
      <c r="Q119" s="44"/>
      <c r="R119" s="44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</row>
    <row r="120" spans="1:66" s="2" customFormat="1" ht="25" customHeight="1">
      <c r="A120" s="40"/>
      <c r="B120" s="41"/>
      <c r="C120" s="31" t="s">
        <v>100</v>
      </c>
      <c r="D120" s="40"/>
      <c r="E120" s="40"/>
      <c r="F120" s="40"/>
      <c r="G120" s="40"/>
      <c r="H120" s="40"/>
      <c r="I120" s="40"/>
      <c r="J120" s="40"/>
      <c r="K120" s="40"/>
      <c r="L120" s="51"/>
      <c r="M120" s="44"/>
      <c r="N120" s="44"/>
      <c r="O120" s="44"/>
      <c r="P120" s="44"/>
      <c r="Q120" s="44"/>
      <c r="R120" s="44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</row>
    <row r="121" spans="1:66" s="2" customFormat="1" ht="7" customHeight="1">
      <c r="A121" s="40"/>
      <c r="B121" s="41"/>
      <c r="C121" s="40"/>
      <c r="D121" s="40"/>
      <c r="E121" s="40"/>
      <c r="F121" s="40"/>
      <c r="G121" s="40"/>
      <c r="H121" s="40"/>
      <c r="I121" s="40"/>
      <c r="J121" s="40"/>
      <c r="K121" s="40"/>
      <c r="L121" s="51"/>
      <c r="M121" s="44"/>
      <c r="N121" s="44"/>
      <c r="O121" s="44"/>
      <c r="P121" s="44"/>
      <c r="Q121" s="44"/>
      <c r="R121" s="44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</row>
    <row r="122" spans="1:66" s="2" customFormat="1" ht="12" customHeight="1">
      <c r="A122" s="40"/>
      <c r="B122" s="41"/>
      <c r="C122" s="35" t="s">
        <v>12</v>
      </c>
      <c r="D122" s="40"/>
      <c r="E122" s="40"/>
      <c r="F122" s="40"/>
      <c r="G122" s="40"/>
      <c r="H122" s="40"/>
      <c r="I122" s="40"/>
      <c r="J122" s="40"/>
      <c r="K122" s="40"/>
      <c r="L122" s="51"/>
      <c r="M122" s="44"/>
      <c r="N122" s="44"/>
      <c r="O122" s="44"/>
      <c r="P122" s="44"/>
      <c r="Q122" s="44"/>
      <c r="R122" s="44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</row>
    <row r="123" spans="1:66" s="2" customFormat="1" ht="16.5" customHeight="1">
      <c r="A123" s="40"/>
      <c r="B123" s="41"/>
      <c r="C123" s="40"/>
      <c r="D123" s="40"/>
      <c r="E123" s="243" t="str">
        <f>E7</f>
        <v>Rekonstrukce prostor veterinární kliniky-stavební práce</v>
      </c>
      <c r="F123" s="271"/>
      <c r="G123" s="271"/>
      <c r="H123" s="271"/>
      <c r="I123" s="40"/>
      <c r="J123" s="40"/>
      <c r="K123" s="40"/>
      <c r="L123" s="51"/>
      <c r="M123" s="44"/>
      <c r="N123" s="44"/>
      <c r="O123" s="44"/>
      <c r="P123" s="44"/>
      <c r="Q123" s="44"/>
      <c r="R123" s="44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</row>
    <row r="124" spans="1:66" s="2" customFormat="1" ht="7" customHeight="1">
      <c r="A124" s="40"/>
      <c r="B124" s="41"/>
      <c r="C124" s="40"/>
      <c r="D124" s="40"/>
      <c r="E124" s="40"/>
      <c r="F124" s="40"/>
      <c r="G124" s="40"/>
      <c r="H124" s="40"/>
      <c r="I124" s="40"/>
      <c r="J124" s="40"/>
      <c r="K124" s="40"/>
      <c r="L124" s="51"/>
      <c r="M124" s="44"/>
      <c r="N124" s="44"/>
      <c r="O124" s="44"/>
      <c r="P124" s="44"/>
      <c r="Q124" s="44"/>
      <c r="R124" s="44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</row>
    <row r="125" spans="1:66" s="2" customFormat="1" ht="12" customHeight="1">
      <c r="A125" s="40"/>
      <c r="B125" s="41"/>
      <c r="C125" s="35" t="s">
        <v>15</v>
      </c>
      <c r="D125" s="40"/>
      <c r="E125" s="40"/>
      <c r="F125" s="36" t="str">
        <f>F10</f>
        <v>Dvůr Králové nad Labem</v>
      </c>
      <c r="G125" s="40"/>
      <c r="H125" s="40"/>
      <c r="I125" s="35" t="s">
        <v>17</v>
      </c>
      <c r="J125" s="102">
        <f>IF(J10="","",J10)</f>
        <v>0</v>
      </c>
      <c r="K125" s="40"/>
      <c r="L125" s="51"/>
      <c r="M125" s="44"/>
      <c r="N125" s="44"/>
      <c r="O125" s="44"/>
      <c r="P125" s="44"/>
      <c r="Q125" s="44"/>
      <c r="R125" s="44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</row>
    <row r="126" spans="1:66" s="2" customFormat="1" ht="7" customHeight="1">
      <c r="A126" s="40"/>
      <c r="B126" s="41"/>
      <c r="C126" s="40"/>
      <c r="D126" s="40"/>
      <c r="E126" s="40"/>
      <c r="F126" s="40"/>
      <c r="G126" s="40"/>
      <c r="H126" s="40"/>
      <c r="I126" s="40"/>
      <c r="J126" s="40"/>
      <c r="K126" s="40"/>
      <c r="L126" s="51"/>
      <c r="M126" s="44"/>
      <c r="N126" s="44"/>
      <c r="O126" s="44"/>
      <c r="P126" s="44"/>
      <c r="Q126" s="44"/>
      <c r="R126" s="44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</row>
    <row r="127" spans="1:66" s="2" customFormat="1" ht="15.15" customHeight="1">
      <c r="A127" s="40"/>
      <c r="B127" s="41"/>
      <c r="C127" s="35" t="s">
        <v>18</v>
      </c>
      <c r="D127" s="40"/>
      <c r="E127" s="40"/>
      <c r="F127" s="36" t="str">
        <f>E13</f>
        <v>ZOO Dvůr Králové a.s.</v>
      </c>
      <c r="G127" s="40"/>
      <c r="H127" s="40"/>
      <c r="I127" s="35" t="s">
        <v>22</v>
      </c>
      <c r="J127" s="121" t="str">
        <f>E19</f>
        <v xml:space="preserve"> </v>
      </c>
      <c r="K127" s="40"/>
      <c r="L127" s="51"/>
      <c r="M127" s="44"/>
      <c r="N127" s="44"/>
      <c r="O127" s="44"/>
      <c r="P127" s="44"/>
      <c r="Q127" s="44"/>
      <c r="R127" s="44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</row>
    <row r="128" spans="1:66" s="2" customFormat="1" ht="15.15" customHeight="1">
      <c r="A128" s="40"/>
      <c r="B128" s="41"/>
      <c r="C128" s="35" t="s">
        <v>21</v>
      </c>
      <c r="D128" s="40"/>
      <c r="E128" s="40"/>
      <c r="F128" s="36" t="str">
        <f>IF(E16="","",E16)</f>
        <v/>
      </c>
      <c r="G128" s="40"/>
      <c r="H128" s="40"/>
      <c r="I128" s="35" t="s">
        <v>25</v>
      </c>
      <c r="J128" s="121">
        <f>E22</f>
        <v>0</v>
      </c>
      <c r="K128" s="40"/>
      <c r="L128" s="51"/>
      <c r="M128" s="44"/>
      <c r="N128" s="44"/>
      <c r="O128" s="44"/>
      <c r="P128" s="44"/>
      <c r="Q128" s="44"/>
      <c r="R128" s="44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</row>
    <row r="129" spans="1:66" s="2" customFormat="1" ht="10.25" customHeight="1">
      <c r="A129" s="40"/>
      <c r="B129" s="41"/>
      <c r="C129" s="40"/>
      <c r="D129" s="40"/>
      <c r="E129" s="40"/>
      <c r="F129" s="40"/>
      <c r="G129" s="40"/>
      <c r="H129" s="40"/>
      <c r="I129" s="40"/>
      <c r="J129" s="40"/>
      <c r="K129" s="40"/>
      <c r="L129" s="51"/>
      <c r="M129" s="44"/>
      <c r="N129" s="44"/>
      <c r="O129" s="44"/>
      <c r="P129" s="44"/>
      <c r="Q129" s="44"/>
      <c r="R129" s="44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</row>
    <row r="130" spans="1:66" s="11" customFormat="1" ht="29.25" customHeight="1">
      <c r="A130" s="135"/>
      <c r="B130" s="136"/>
      <c r="C130" s="137" t="s">
        <v>101</v>
      </c>
      <c r="D130" s="138" t="s">
        <v>52</v>
      </c>
      <c r="E130" s="138" t="s">
        <v>48</v>
      </c>
      <c r="F130" s="138" t="s">
        <v>49</v>
      </c>
      <c r="G130" s="138" t="s">
        <v>102</v>
      </c>
      <c r="H130" s="138" t="s">
        <v>103</v>
      </c>
      <c r="I130" s="138" t="s">
        <v>104</v>
      </c>
      <c r="J130" s="139" t="s">
        <v>78</v>
      </c>
      <c r="K130" s="140" t="s">
        <v>105</v>
      </c>
      <c r="L130" s="141"/>
      <c r="M130" s="72" t="s">
        <v>1</v>
      </c>
      <c r="N130" s="73" t="s">
        <v>31</v>
      </c>
      <c r="O130" s="73" t="s">
        <v>106</v>
      </c>
      <c r="P130" s="73" t="s">
        <v>107</v>
      </c>
      <c r="Q130" s="73" t="s">
        <v>108</v>
      </c>
      <c r="R130" s="73" t="s">
        <v>109</v>
      </c>
      <c r="S130" s="73" t="s">
        <v>110</v>
      </c>
      <c r="T130" s="74" t="s">
        <v>111</v>
      </c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42"/>
      <c r="AG130" s="142"/>
      <c r="AH130" s="142"/>
      <c r="AI130" s="142"/>
      <c r="AJ130" s="142"/>
      <c r="AK130" s="142"/>
      <c r="AL130" s="142"/>
      <c r="AM130" s="142"/>
      <c r="AN130" s="142"/>
      <c r="AO130" s="142"/>
      <c r="AP130" s="142"/>
      <c r="AQ130" s="142"/>
      <c r="AR130" s="142"/>
      <c r="AS130" s="142"/>
      <c r="AT130" s="142"/>
      <c r="AU130" s="142"/>
      <c r="AV130" s="142"/>
      <c r="AW130" s="142"/>
      <c r="AX130" s="142"/>
      <c r="AY130" s="142"/>
      <c r="AZ130" s="142"/>
      <c r="BA130" s="142"/>
      <c r="BB130" s="142"/>
      <c r="BC130" s="142"/>
      <c r="BD130" s="142"/>
      <c r="BE130" s="142"/>
      <c r="BF130" s="142"/>
      <c r="BG130" s="142"/>
      <c r="BH130" s="142"/>
      <c r="BI130" s="142"/>
      <c r="BJ130" s="142"/>
      <c r="BK130" s="142"/>
      <c r="BL130" s="142"/>
      <c r="BM130" s="142"/>
      <c r="BN130" s="142"/>
    </row>
    <row r="131" spans="1:66" s="2" customFormat="1" ht="22.75" customHeight="1">
      <c r="A131" s="40"/>
      <c r="B131" s="41"/>
      <c r="C131" s="80" t="s">
        <v>112</v>
      </c>
      <c r="D131" s="40"/>
      <c r="E131" s="40"/>
      <c r="F131" s="40"/>
      <c r="G131" s="40"/>
      <c r="H131" s="40"/>
      <c r="I131" s="40"/>
      <c r="J131" s="143">
        <f>BK131</f>
        <v>0</v>
      </c>
      <c r="K131" s="40"/>
      <c r="L131" s="41"/>
      <c r="M131" s="75"/>
      <c r="N131" s="66"/>
      <c r="O131" s="76"/>
      <c r="P131" s="144">
        <f>P132+P174+P189</f>
        <v>632.00092399999994</v>
      </c>
      <c r="Q131" s="76"/>
      <c r="R131" s="144">
        <f>R132+R174+R189</f>
        <v>15.717866399999998</v>
      </c>
      <c r="S131" s="76"/>
      <c r="T131" s="145">
        <f>T132+T174+T189</f>
        <v>23.146510840000001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27" t="s">
        <v>66</v>
      </c>
      <c r="AU131" s="27" t="s">
        <v>80</v>
      </c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146">
        <f>BK132+BK174+BK189</f>
        <v>0</v>
      </c>
      <c r="BL131" s="44"/>
      <c r="BM131" s="44"/>
      <c r="BN131" s="44"/>
    </row>
    <row r="132" spans="1:66" s="12" customFormat="1" ht="25.9" customHeight="1">
      <c r="A132" s="147"/>
      <c r="B132" s="148"/>
      <c r="C132" s="147"/>
      <c r="D132" s="149" t="s">
        <v>66</v>
      </c>
      <c r="E132" s="150" t="s">
        <v>113</v>
      </c>
      <c r="F132" s="150" t="s">
        <v>114</v>
      </c>
      <c r="G132" s="147"/>
      <c r="H132" s="147"/>
      <c r="I132" s="147"/>
      <c r="J132" s="151">
        <f>BK132</f>
        <v>0</v>
      </c>
      <c r="K132" s="147"/>
      <c r="L132" s="148"/>
      <c r="M132" s="152"/>
      <c r="N132" s="153"/>
      <c r="O132" s="153"/>
      <c r="P132" s="154">
        <f>P133+P146+P149+P159</f>
        <v>176.33687599999999</v>
      </c>
      <c r="Q132" s="153"/>
      <c r="R132" s="154">
        <f>R133+R146+R149+R159</f>
        <v>10.4484294</v>
      </c>
      <c r="S132" s="153"/>
      <c r="T132" s="155">
        <f>T133+T146+T149+T159</f>
        <v>4.9941339999999999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9" t="s">
        <v>72</v>
      </c>
      <c r="AS132" s="147"/>
      <c r="AT132" s="156" t="s">
        <v>66</v>
      </c>
      <c r="AU132" s="156" t="s">
        <v>67</v>
      </c>
      <c r="AV132" s="147"/>
      <c r="AW132" s="147"/>
      <c r="AX132" s="147"/>
      <c r="AY132" s="149" t="s">
        <v>115</v>
      </c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57">
        <f>BK133+BK146+BK149+BK159</f>
        <v>0</v>
      </c>
      <c r="BL132" s="147"/>
      <c r="BM132" s="147"/>
      <c r="BN132" s="147"/>
    </row>
    <row r="133" spans="1:66" s="12" customFormat="1" ht="22.75" customHeight="1">
      <c r="A133" s="147"/>
      <c r="B133" s="148"/>
      <c r="C133" s="147"/>
      <c r="D133" s="149" t="s">
        <v>66</v>
      </c>
      <c r="E133" s="158" t="s">
        <v>116</v>
      </c>
      <c r="F133" s="158" t="s">
        <v>117</v>
      </c>
      <c r="G133" s="147"/>
      <c r="H133" s="147"/>
      <c r="I133" s="147"/>
      <c r="J133" s="159">
        <f>BK133</f>
        <v>0</v>
      </c>
      <c r="K133" s="147"/>
      <c r="L133" s="148"/>
      <c r="M133" s="152"/>
      <c r="N133" s="153"/>
      <c r="O133" s="153"/>
      <c r="P133" s="154">
        <f>SUM(P134:P145)</f>
        <v>46.316899999999997</v>
      </c>
      <c r="Q133" s="153"/>
      <c r="R133" s="154">
        <f>SUM(R134:R145)</f>
        <v>7.0434112999999998</v>
      </c>
      <c r="S133" s="153"/>
      <c r="T133" s="155">
        <f>SUM(T134:T145)</f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9" t="s">
        <v>72</v>
      </c>
      <c r="AS133" s="147"/>
      <c r="AT133" s="156" t="s">
        <v>66</v>
      </c>
      <c r="AU133" s="156" t="s">
        <v>72</v>
      </c>
      <c r="AV133" s="147"/>
      <c r="AW133" s="147"/>
      <c r="AX133" s="147"/>
      <c r="AY133" s="149" t="s">
        <v>115</v>
      </c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57">
        <f>SUM(BK134:BK145)</f>
        <v>0</v>
      </c>
      <c r="BL133" s="147"/>
      <c r="BM133" s="147"/>
      <c r="BN133" s="147"/>
    </row>
    <row r="134" spans="1:66" s="2" customFormat="1" ht="24.15" customHeight="1">
      <c r="A134" s="40"/>
      <c r="B134" s="41"/>
      <c r="C134" s="160">
        <v>1</v>
      </c>
      <c r="D134" s="160" t="s">
        <v>118</v>
      </c>
      <c r="E134" s="161" t="s">
        <v>119</v>
      </c>
      <c r="F134" s="162" t="s">
        <v>120</v>
      </c>
      <c r="G134" s="163" t="s">
        <v>121</v>
      </c>
      <c r="H134" s="164">
        <v>4</v>
      </c>
      <c r="I134" s="25">
        <v>0</v>
      </c>
      <c r="J134" s="166">
        <f>ROUND(I134*H134,2)</f>
        <v>0</v>
      </c>
      <c r="K134" s="167"/>
      <c r="L134" s="41"/>
      <c r="M134" s="168" t="s">
        <v>1</v>
      </c>
      <c r="N134" s="169" t="s">
        <v>32</v>
      </c>
      <c r="O134" s="170">
        <v>0.30099999999999999</v>
      </c>
      <c r="P134" s="170">
        <f>O134*H134</f>
        <v>1.204</v>
      </c>
      <c r="Q134" s="170">
        <v>9.1800000000000007E-3</v>
      </c>
      <c r="R134" s="170">
        <f>Q134*H134</f>
        <v>3.6720000000000003E-2</v>
      </c>
      <c r="S134" s="170">
        <v>0</v>
      </c>
      <c r="T134" s="171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172" t="s">
        <v>122</v>
      </c>
      <c r="AS134" s="44"/>
      <c r="AT134" s="172" t="s">
        <v>118</v>
      </c>
      <c r="AU134" s="172" t="s">
        <v>74</v>
      </c>
      <c r="AV134" s="44"/>
      <c r="AW134" s="44"/>
      <c r="AX134" s="44"/>
      <c r="AY134" s="27" t="s">
        <v>115</v>
      </c>
      <c r="AZ134" s="44"/>
      <c r="BA134" s="44"/>
      <c r="BB134" s="44"/>
      <c r="BC134" s="44"/>
      <c r="BD134" s="44"/>
      <c r="BE134" s="173">
        <f>IF(N134="základní",J134,0)</f>
        <v>0</v>
      </c>
      <c r="BF134" s="173">
        <f>IF(N134="snížená",J134,0)</f>
        <v>0</v>
      </c>
      <c r="BG134" s="173">
        <f>IF(N134="zákl. přenesená",J134,0)</f>
        <v>0</v>
      </c>
      <c r="BH134" s="173">
        <f>IF(N134="sníž. přenesená",J134,0)</f>
        <v>0</v>
      </c>
      <c r="BI134" s="173">
        <f>IF(N134="nulová",J134,0)</f>
        <v>0</v>
      </c>
      <c r="BJ134" s="27" t="s">
        <v>72</v>
      </c>
      <c r="BK134" s="173">
        <f>ROUND(I134*H134,2)</f>
        <v>0</v>
      </c>
      <c r="BL134" s="27" t="s">
        <v>122</v>
      </c>
      <c r="BM134" s="172" t="s">
        <v>123</v>
      </c>
      <c r="BN134" s="44"/>
    </row>
    <row r="135" spans="1:66" s="2" customFormat="1" ht="16.5" customHeight="1">
      <c r="A135" s="40"/>
      <c r="B135" s="41"/>
      <c r="C135" s="174">
        <v>2</v>
      </c>
      <c r="D135" s="174" t="s">
        <v>124</v>
      </c>
      <c r="E135" s="175" t="s">
        <v>456</v>
      </c>
      <c r="F135" s="176" t="s">
        <v>457</v>
      </c>
      <c r="G135" s="177" t="s">
        <v>121</v>
      </c>
      <c r="H135" s="178">
        <v>4</v>
      </c>
      <c r="I135" s="26">
        <v>0</v>
      </c>
      <c r="J135" s="180">
        <f>ROUND(I135*H135,2)</f>
        <v>0</v>
      </c>
      <c r="K135" s="181"/>
      <c r="L135" s="182"/>
      <c r="M135" s="183" t="s">
        <v>1</v>
      </c>
      <c r="N135" s="184" t="s">
        <v>32</v>
      </c>
      <c r="O135" s="170">
        <v>0</v>
      </c>
      <c r="P135" s="170">
        <f>O135*H135</f>
        <v>0</v>
      </c>
      <c r="Q135" s="170">
        <v>4.2999999999999997E-2</v>
      </c>
      <c r="R135" s="170">
        <f>Q135*H135</f>
        <v>0.17199999999999999</v>
      </c>
      <c r="S135" s="170">
        <v>0</v>
      </c>
      <c r="T135" s="171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172" t="s">
        <v>125</v>
      </c>
      <c r="AS135" s="44"/>
      <c r="AT135" s="172" t="s">
        <v>124</v>
      </c>
      <c r="AU135" s="172" t="s">
        <v>74</v>
      </c>
      <c r="AV135" s="44"/>
      <c r="AW135" s="44"/>
      <c r="AX135" s="44"/>
      <c r="AY135" s="27" t="s">
        <v>115</v>
      </c>
      <c r="AZ135" s="44"/>
      <c r="BA135" s="44"/>
      <c r="BB135" s="44"/>
      <c r="BC135" s="44"/>
      <c r="BD135" s="44"/>
      <c r="BE135" s="173">
        <f>IF(N135="základní",J135,0)</f>
        <v>0</v>
      </c>
      <c r="BF135" s="173">
        <f>IF(N135="snížená",J135,0)</f>
        <v>0</v>
      </c>
      <c r="BG135" s="173">
        <f>IF(N135="zákl. přenesená",J135,0)</f>
        <v>0</v>
      </c>
      <c r="BH135" s="173">
        <f>IF(N135="sníž. přenesená",J135,0)</f>
        <v>0</v>
      </c>
      <c r="BI135" s="173">
        <f>IF(N135="nulová",J135,0)</f>
        <v>0</v>
      </c>
      <c r="BJ135" s="27" t="s">
        <v>72</v>
      </c>
      <c r="BK135" s="173">
        <f>ROUND(I135*H135,2)</f>
        <v>0</v>
      </c>
      <c r="BL135" s="27" t="s">
        <v>122</v>
      </c>
      <c r="BM135" s="172" t="s">
        <v>126</v>
      </c>
      <c r="BN135" s="44"/>
    </row>
    <row r="136" spans="1:66" s="2" customFormat="1" ht="24.15" customHeight="1">
      <c r="A136" s="40"/>
      <c r="B136" s="41"/>
      <c r="C136" s="160">
        <v>3</v>
      </c>
      <c r="D136" s="160" t="s">
        <v>118</v>
      </c>
      <c r="E136" s="161" t="s">
        <v>127</v>
      </c>
      <c r="F136" s="162" t="s">
        <v>128</v>
      </c>
      <c r="G136" s="163" t="s">
        <v>121</v>
      </c>
      <c r="H136" s="164">
        <v>3</v>
      </c>
      <c r="I136" s="25">
        <v>0</v>
      </c>
      <c r="J136" s="166">
        <f>ROUND(I136*H136,2)</f>
        <v>0</v>
      </c>
      <c r="K136" s="167"/>
      <c r="L136" s="41"/>
      <c r="M136" s="168" t="s">
        <v>1</v>
      </c>
      <c r="N136" s="169" t="s">
        <v>32</v>
      </c>
      <c r="O136" s="170">
        <v>0.45600000000000002</v>
      </c>
      <c r="P136" s="170">
        <f>O136*H136</f>
        <v>1.3680000000000001</v>
      </c>
      <c r="Q136" s="170">
        <v>1.1469999999999999E-2</v>
      </c>
      <c r="R136" s="170">
        <f>Q136*H136</f>
        <v>3.4409999999999996E-2</v>
      </c>
      <c r="S136" s="170">
        <v>0</v>
      </c>
      <c r="T136" s="171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172" t="s">
        <v>122</v>
      </c>
      <c r="AS136" s="44"/>
      <c r="AT136" s="172" t="s">
        <v>118</v>
      </c>
      <c r="AU136" s="172" t="s">
        <v>74</v>
      </c>
      <c r="AV136" s="44"/>
      <c r="AW136" s="44"/>
      <c r="AX136" s="44"/>
      <c r="AY136" s="27" t="s">
        <v>115</v>
      </c>
      <c r="AZ136" s="44"/>
      <c r="BA136" s="44"/>
      <c r="BB136" s="44"/>
      <c r="BC136" s="44"/>
      <c r="BD136" s="44"/>
      <c r="BE136" s="173">
        <f>IF(N136="základní",J136,0)</f>
        <v>0</v>
      </c>
      <c r="BF136" s="173">
        <f>IF(N136="snížená",J136,0)</f>
        <v>0</v>
      </c>
      <c r="BG136" s="173">
        <f>IF(N136="zákl. přenesená",J136,0)</f>
        <v>0</v>
      </c>
      <c r="BH136" s="173">
        <f>IF(N136="sníž. přenesená",J136,0)</f>
        <v>0</v>
      </c>
      <c r="BI136" s="173">
        <f>IF(N136="nulová",J136,0)</f>
        <v>0</v>
      </c>
      <c r="BJ136" s="27" t="s">
        <v>72</v>
      </c>
      <c r="BK136" s="173">
        <f>ROUND(I136*H136,2)</f>
        <v>0</v>
      </c>
      <c r="BL136" s="27" t="s">
        <v>122</v>
      </c>
      <c r="BM136" s="172" t="s">
        <v>129</v>
      </c>
      <c r="BN136" s="44"/>
    </row>
    <row r="137" spans="1:66" s="2" customFormat="1" ht="24.15" customHeight="1">
      <c r="A137" s="40"/>
      <c r="B137" s="41"/>
      <c r="C137" s="174">
        <v>4</v>
      </c>
      <c r="D137" s="160" t="s">
        <v>118</v>
      </c>
      <c r="E137" s="161" t="s">
        <v>130</v>
      </c>
      <c r="F137" s="162" t="s">
        <v>131</v>
      </c>
      <c r="G137" s="163" t="s">
        <v>132</v>
      </c>
      <c r="H137" s="164">
        <v>75.02</v>
      </c>
      <c r="I137" s="25">
        <v>0</v>
      </c>
      <c r="J137" s="166">
        <f>ROUND(I137*H137,2)</f>
        <v>0</v>
      </c>
      <c r="K137" s="167"/>
      <c r="L137" s="41"/>
      <c r="M137" s="168" t="s">
        <v>1</v>
      </c>
      <c r="N137" s="169" t="s">
        <v>32</v>
      </c>
      <c r="O137" s="170">
        <v>0.54600000000000004</v>
      </c>
      <c r="P137" s="170">
        <f>O137*H137</f>
        <v>40.960920000000002</v>
      </c>
      <c r="Q137" s="170">
        <v>7.9210000000000003E-2</v>
      </c>
      <c r="R137" s="170">
        <f>Q137*H137</f>
        <v>5.9423341999999995</v>
      </c>
      <c r="S137" s="170">
        <v>0</v>
      </c>
      <c r="T137" s="171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172" t="s">
        <v>122</v>
      </c>
      <c r="AS137" s="44"/>
      <c r="AT137" s="172" t="s">
        <v>118</v>
      </c>
      <c r="AU137" s="172" t="s">
        <v>74</v>
      </c>
      <c r="AV137" s="44"/>
      <c r="AW137" s="44"/>
      <c r="AX137" s="44"/>
      <c r="AY137" s="27" t="s">
        <v>115</v>
      </c>
      <c r="AZ137" s="44"/>
      <c r="BA137" s="44"/>
      <c r="BB137" s="44"/>
      <c r="BC137" s="44"/>
      <c r="BD137" s="44"/>
      <c r="BE137" s="173">
        <f>IF(N137="základní",J137,0)</f>
        <v>0</v>
      </c>
      <c r="BF137" s="173">
        <f>IF(N137="snížená",J137,0)</f>
        <v>0</v>
      </c>
      <c r="BG137" s="173">
        <f>IF(N137="zákl. přenesená",J137,0)</f>
        <v>0</v>
      </c>
      <c r="BH137" s="173">
        <f>IF(N137="sníž. přenesená",J137,0)</f>
        <v>0</v>
      </c>
      <c r="BI137" s="173">
        <f>IF(N137="nulová",J137,0)</f>
        <v>0</v>
      </c>
      <c r="BJ137" s="27" t="s">
        <v>72</v>
      </c>
      <c r="BK137" s="173">
        <f>ROUND(I137*H137,2)</f>
        <v>0</v>
      </c>
      <c r="BL137" s="27" t="s">
        <v>122</v>
      </c>
      <c r="BM137" s="172" t="s">
        <v>133</v>
      </c>
      <c r="BN137" s="44"/>
    </row>
    <row r="138" spans="1:66" s="13" customFormat="1">
      <c r="A138" s="185"/>
      <c r="B138" s="186"/>
      <c r="C138" s="185"/>
      <c r="D138" s="187" t="s">
        <v>134</v>
      </c>
      <c r="E138" s="188" t="s">
        <v>1</v>
      </c>
      <c r="F138" s="189" t="s">
        <v>135</v>
      </c>
      <c r="G138" s="185"/>
      <c r="H138" s="190">
        <v>75.02</v>
      </c>
      <c r="I138" s="197"/>
      <c r="J138" s="185"/>
      <c r="K138" s="185"/>
      <c r="L138" s="186"/>
      <c r="M138" s="191"/>
      <c r="N138" s="192"/>
      <c r="O138" s="192"/>
      <c r="P138" s="192"/>
      <c r="Q138" s="192"/>
      <c r="R138" s="192"/>
      <c r="S138" s="192"/>
      <c r="T138" s="193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5"/>
      <c r="AT138" s="188" t="s">
        <v>134</v>
      </c>
      <c r="AU138" s="188" t="s">
        <v>74</v>
      </c>
      <c r="AV138" s="185" t="s">
        <v>74</v>
      </c>
      <c r="AW138" s="185" t="s">
        <v>24</v>
      </c>
      <c r="AX138" s="185" t="s">
        <v>72</v>
      </c>
      <c r="AY138" s="188" t="s">
        <v>115</v>
      </c>
      <c r="AZ138" s="185"/>
      <c r="BA138" s="185"/>
      <c r="BB138" s="185"/>
      <c r="BC138" s="185"/>
      <c r="BD138" s="185"/>
      <c r="BE138" s="185"/>
      <c r="BF138" s="185"/>
      <c r="BG138" s="185"/>
      <c r="BH138" s="185"/>
      <c r="BI138" s="185"/>
      <c r="BJ138" s="185"/>
      <c r="BK138" s="185"/>
      <c r="BL138" s="185"/>
      <c r="BM138" s="185"/>
      <c r="BN138" s="185"/>
    </row>
    <row r="139" spans="1:66" s="2" customFormat="1" ht="24.15" customHeight="1">
      <c r="A139" s="40"/>
      <c r="B139" s="41"/>
      <c r="C139" s="160">
        <v>5</v>
      </c>
      <c r="D139" s="160" t="s">
        <v>118</v>
      </c>
      <c r="E139" s="161" t="s">
        <v>137</v>
      </c>
      <c r="F139" s="162" t="s">
        <v>138</v>
      </c>
      <c r="G139" s="163" t="s">
        <v>139</v>
      </c>
      <c r="H139" s="164">
        <v>15.56</v>
      </c>
      <c r="I139" s="25">
        <v>0</v>
      </c>
      <c r="J139" s="166">
        <f>ROUND(I139*H139,2)</f>
        <v>0</v>
      </c>
      <c r="K139" s="167"/>
      <c r="L139" s="41"/>
      <c r="M139" s="168" t="s">
        <v>1</v>
      </c>
      <c r="N139" s="169" t="s">
        <v>32</v>
      </c>
      <c r="O139" s="170">
        <v>6.8000000000000005E-2</v>
      </c>
      <c r="P139" s="170">
        <f>O139*H139</f>
        <v>1.0580800000000001</v>
      </c>
      <c r="Q139" s="170">
        <v>3.091E-2</v>
      </c>
      <c r="R139" s="170">
        <f>Q139*H139</f>
        <v>0.48095960000000004</v>
      </c>
      <c r="S139" s="170">
        <v>0</v>
      </c>
      <c r="T139" s="171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172" t="s">
        <v>122</v>
      </c>
      <c r="AS139" s="44"/>
      <c r="AT139" s="172" t="s">
        <v>118</v>
      </c>
      <c r="AU139" s="172" t="s">
        <v>74</v>
      </c>
      <c r="AV139" s="44"/>
      <c r="AW139" s="44"/>
      <c r="AX139" s="44"/>
      <c r="AY139" s="27" t="s">
        <v>115</v>
      </c>
      <c r="AZ139" s="44"/>
      <c r="BA139" s="44"/>
      <c r="BB139" s="44"/>
      <c r="BC139" s="44"/>
      <c r="BD139" s="44"/>
      <c r="BE139" s="173">
        <f>IF(N139="základní",J139,0)</f>
        <v>0</v>
      </c>
      <c r="BF139" s="173">
        <f>IF(N139="snížená",J139,0)</f>
        <v>0</v>
      </c>
      <c r="BG139" s="173">
        <f>IF(N139="zákl. přenesená",J139,0)</f>
        <v>0</v>
      </c>
      <c r="BH139" s="173">
        <f>IF(N139="sníž. přenesená",J139,0)</f>
        <v>0</v>
      </c>
      <c r="BI139" s="173">
        <f>IF(N139="nulová",J139,0)</f>
        <v>0</v>
      </c>
      <c r="BJ139" s="27" t="s">
        <v>72</v>
      </c>
      <c r="BK139" s="173">
        <f>ROUND(I139*H139,2)</f>
        <v>0</v>
      </c>
      <c r="BL139" s="27" t="s">
        <v>122</v>
      </c>
      <c r="BM139" s="172" t="s">
        <v>140</v>
      </c>
      <c r="BN139" s="44"/>
    </row>
    <row r="140" spans="1:66" s="13" customFormat="1">
      <c r="A140" s="185"/>
      <c r="B140" s="186"/>
      <c r="C140" s="185"/>
      <c r="D140" s="187" t="s">
        <v>134</v>
      </c>
      <c r="E140" s="188" t="s">
        <v>1</v>
      </c>
      <c r="F140" s="189" t="s">
        <v>141</v>
      </c>
      <c r="G140" s="185"/>
      <c r="H140" s="190">
        <v>15.56</v>
      </c>
      <c r="I140" s="197"/>
      <c r="J140" s="185"/>
      <c r="K140" s="185"/>
      <c r="L140" s="186"/>
      <c r="M140" s="191"/>
      <c r="N140" s="192"/>
      <c r="O140" s="192"/>
      <c r="P140" s="192"/>
      <c r="Q140" s="192"/>
      <c r="R140" s="192"/>
      <c r="S140" s="192"/>
      <c r="T140" s="193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5"/>
      <c r="AT140" s="188" t="s">
        <v>134</v>
      </c>
      <c r="AU140" s="188" t="s">
        <v>74</v>
      </c>
      <c r="AV140" s="185" t="s">
        <v>74</v>
      </c>
      <c r="AW140" s="185" t="s">
        <v>24</v>
      </c>
      <c r="AX140" s="185" t="s">
        <v>72</v>
      </c>
      <c r="AY140" s="188" t="s">
        <v>115</v>
      </c>
      <c r="AZ140" s="185"/>
      <c r="BA140" s="185"/>
      <c r="BB140" s="185"/>
      <c r="BC140" s="185"/>
      <c r="BD140" s="185"/>
      <c r="BE140" s="185"/>
      <c r="BF140" s="185"/>
      <c r="BG140" s="185"/>
      <c r="BH140" s="185"/>
      <c r="BI140" s="185"/>
      <c r="BJ140" s="185"/>
      <c r="BK140" s="185"/>
      <c r="BL140" s="185"/>
      <c r="BM140" s="185"/>
      <c r="BN140" s="185"/>
    </row>
    <row r="141" spans="1:66" s="2" customFormat="1" ht="24.15" customHeight="1">
      <c r="A141" s="40"/>
      <c r="B141" s="41"/>
      <c r="C141" s="160">
        <v>6</v>
      </c>
      <c r="D141" s="160" t="s">
        <v>118</v>
      </c>
      <c r="E141" s="161" t="s">
        <v>142</v>
      </c>
      <c r="F141" s="162" t="s">
        <v>143</v>
      </c>
      <c r="G141" s="163" t="s">
        <v>144</v>
      </c>
      <c r="H141" s="164">
        <v>0.15</v>
      </c>
      <c r="I141" s="25">
        <v>0</v>
      </c>
      <c r="J141" s="166">
        <f>ROUND(I141*H141,2)</f>
        <v>0</v>
      </c>
      <c r="K141" s="167"/>
      <c r="L141" s="41"/>
      <c r="M141" s="168" t="s">
        <v>1</v>
      </c>
      <c r="N141" s="169" t="s">
        <v>32</v>
      </c>
      <c r="O141" s="170">
        <v>2.0019999999999998</v>
      </c>
      <c r="P141" s="170">
        <f>O141*H141</f>
        <v>0.30029999999999996</v>
      </c>
      <c r="Q141" s="170">
        <v>2.5018899999999999</v>
      </c>
      <c r="R141" s="170">
        <f>Q141*H141</f>
        <v>0.37528349999999999</v>
      </c>
      <c r="S141" s="170">
        <v>0</v>
      </c>
      <c r="T141" s="171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172" t="s">
        <v>122</v>
      </c>
      <c r="AS141" s="44"/>
      <c r="AT141" s="172" t="s">
        <v>118</v>
      </c>
      <c r="AU141" s="172" t="s">
        <v>74</v>
      </c>
      <c r="AV141" s="44"/>
      <c r="AW141" s="44"/>
      <c r="AX141" s="44"/>
      <c r="AY141" s="27" t="s">
        <v>115</v>
      </c>
      <c r="AZ141" s="44"/>
      <c r="BA141" s="44"/>
      <c r="BB141" s="44"/>
      <c r="BC141" s="44"/>
      <c r="BD141" s="44"/>
      <c r="BE141" s="173">
        <f>IF(N141="základní",J141,0)</f>
        <v>0</v>
      </c>
      <c r="BF141" s="173">
        <f>IF(N141="snížená",J141,0)</f>
        <v>0</v>
      </c>
      <c r="BG141" s="173">
        <f>IF(N141="zákl. přenesená",J141,0)</f>
        <v>0</v>
      </c>
      <c r="BH141" s="173">
        <f>IF(N141="sníž. přenesená",J141,0)</f>
        <v>0</v>
      </c>
      <c r="BI141" s="173">
        <f>IF(N141="nulová",J141,0)</f>
        <v>0</v>
      </c>
      <c r="BJ141" s="27" t="s">
        <v>72</v>
      </c>
      <c r="BK141" s="173">
        <f>ROUND(I141*H141,2)</f>
        <v>0</v>
      </c>
      <c r="BL141" s="27" t="s">
        <v>122</v>
      </c>
      <c r="BM141" s="172" t="s">
        <v>145</v>
      </c>
      <c r="BN141" s="44"/>
    </row>
    <row r="142" spans="1:66" s="2" customFormat="1" ht="24.15" customHeight="1">
      <c r="A142" s="40"/>
      <c r="B142" s="41"/>
      <c r="C142" s="160">
        <v>7</v>
      </c>
      <c r="D142" s="160" t="s">
        <v>118</v>
      </c>
      <c r="E142" s="161" t="s">
        <v>147</v>
      </c>
      <c r="F142" s="162" t="s">
        <v>148</v>
      </c>
      <c r="G142" s="163" t="s">
        <v>132</v>
      </c>
      <c r="H142" s="164">
        <v>1.2</v>
      </c>
      <c r="I142" s="25">
        <v>0</v>
      </c>
      <c r="J142" s="166">
        <f>ROUND(I142*H142,2)</f>
        <v>0</v>
      </c>
      <c r="K142" s="167"/>
      <c r="L142" s="41"/>
      <c r="M142" s="168" t="s">
        <v>1</v>
      </c>
      <c r="N142" s="169" t="s">
        <v>32</v>
      </c>
      <c r="O142" s="170">
        <v>0.9</v>
      </c>
      <c r="P142" s="170">
        <f>O142*H142</f>
        <v>1.08</v>
      </c>
      <c r="Q142" s="170">
        <v>1.42E-3</v>
      </c>
      <c r="R142" s="170">
        <f>Q142*H142</f>
        <v>1.704E-3</v>
      </c>
      <c r="S142" s="170">
        <v>0</v>
      </c>
      <c r="T142" s="171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172" t="s">
        <v>122</v>
      </c>
      <c r="AS142" s="44"/>
      <c r="AT142" s="172" t="s">
        <v>118</v>
      </c>
      <c r="AU142" s="172" t="s">
        <v>74</v>
      </c>
      <c r="AV142" s="44"/>
      <c r="AW142" s="44"/>
      <c r="AX142" s="44"/>
      <c r="AY142" s="27" t="s">
        <v>115</v>
      </c>
      <c r="AZ142" s="44"/>
      <c r="BA142" s="44"/>
      <c r="BB142" s="44"/>
      <c r="BC142" s="44"/>
      <c r="BD142" s="44"/>
      <c r="BE142" s="173">
        <f>IF(N142="základní",J142,0)</f>
        <v>0</v>
      </c>
      <c r="BF142" s="173">
        <f>IF(N142="snížená",J142,0)</f>
        <v>0</v>
      </c>
      <c r="BG142" s="173">
        <f>IF(N142="zákl. přenesená",J142,0)</f>
        <v>0</v>
      </c>
      <c r="BH142" s="173">
        <f>IF(N142="sníž. přenesená",J142,0)</f>
        <v>0</v>
      </c>
      <c r="BI142" s="173">
        <f>IF(N142="nulová",J142,0)</f>
        <v>0</v>
      </c>
      <c r="BJ142" s="27" t="s">
        <v>72</v>
      </c>
      <c r="BK142" s="173">
        <f>ROUND(I142*H142,2)</f>
        <v>0</v>
      </c>
      <c r="BL142" s="27" t="s">
        <v>122</v>
      </c>
      <c r="BM142" s="172" t="s">
        <v>149</v>
      </c>
      <c r="BN142" s="44"/>
    </row>
    <row r="143" spans="1:66" s="13" customFormat="1">
      <c r="A143" s="185"/>
      <c r="B143" s="186"/>
      <c r="C143" s="185"/>
      <c r="D143" s="187" t="s">
        <v>134</v>
      </c>
      <c r="E143" s="188" t="s">
        <v>1</v>
      </c>
      <c r="F143" s="189" t="s">
        <v>150</v>
      </c>
      <c r="G143" s="185"/>
      <c r="H143" s="190">
        <v>1.2</v>
      </c>
      <c r="I143" s="197"/>
      <c r="J143" s="185"/>
      <c r="K143" s="185"/>
      <c r="L143" s="186"/>
      <c r="M143" s="191"/>
      <c r="N143" s="192"/>
      <c r="O143" s="192"/>
      <c r="P143" s="192"/>
      <c r="Q143" s="192"/>
      <c r="R143" s="192"/>
      <c r="S143" s="192"/>
      <c r="T143" s="193"/>
      <c r="U143" s="185"/>
      <c r="V143" s="185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85"/>
      <c r="AH143" s="185"/>
      <c r="AI143" s="185"/>
      <c r="AJ143" s="185"/>
      <c r="AK143" s="185"/>
      <c r="AL143" s="185"/>
      <c r="AM143" s="185"/>
      <c r="AN143" s="185"/>
      <c r="AO143" s="185"/>
      <c r="AP143" s="185"/>
      <c r="AQ143" s="185"/>
      <c r="AR143" s="185"/>
      <c r="AS143" s="185"/>
      <c r="AT143" s="188" t="s">
        <v>134</v>
      </c>
      <c r="AU143" s="188" t="s">
        <v>74</v>
      </c>
      <c r="AV143" s="185" t="s">
        <v>74</v>
      </c>
      <c r="AW143" s="185" t="s">
        <v>24</v>
      </c>
      <c r="AX143" s="185" t="s">
        <v>72</v>
      </c>
      <c r="AY143" s="188" t="s">
        <v>115</v>
      </c>
      <c r="AZ143" s="185"/>
      <c r="BA143" s="185"/>
      <c r="BB143" s="185"/>
      <c r="BC143" s="185"/>
      <c r="BD143" s="185"/>
      <c r="BE143" s="185"/>
      <c r="BF143" s="185"/>
      <c r="BG143" s="185"/>
      <c r="BH143" s="185"/>
      <c r="BI143" s="185"/>
      <c r="BJ143" s="185"/>
      <c r="BK143" s="185"/>
      <c r="BL143" s="185"/>
      <c r="BM143" s="185"/>
      <c r="BN143" s="185"/>
    </row>
    <row r="144" spans="1:66" s="2" customFormat="1" ht="24.15" customHeight="1">
      <c r="A144" s="40"/>
      <c r="B144" s="41"/>
      <c r="C144" s="160">
        <v>8</v>
      </c>
      <c r="D144" s="160" t="s">
        <v>118</v>
      </c>
      <c r="E144" s="161" t="s">
        <v>151</v>
      </c>
      <c r="F144" s="162" t="s">
        <v>152</v>
      </c>
      <c r="G144" s="163" t="s">
        <v>132</v>
      </c>
      <c r="H144" s="164">
        <v>1.2</v>
      </c>
      <c r="I144" s="25">
        <v>0</v>
      </c>
      <c r="J144" s="166">
        <f>ROUND(I144*H144,2)</f>
        <v>0</v>
      </c>
      <c r="K144" s="167"/>
      <c r="L144" s="41"/>
      <c r="M144" s="168" t="s">
        <v>1</v>
      </c>
      <c r="N144" s="169" t="s">
        <v>32</v>
      </c>
      <c r="O144" s="170">
        <v>0.28799999999999998</v>
      </c>
      <c r="P144" s="170">
        <f>O144*H144</f>
        <v>0.34559999999999996</v>
      </c>
      <c r="Q144" s="170">
        <v>0</v>
      </c>
      <c r="R144" s="170">
        <f>Q144*H144</f>
        <v>0</v>
      </c>
      <c r="S144" s="170">
        <v>0</v>
      </c>
      <c r="T144" s="171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172" t="s">
        <v>122</v>
      </c>
      <c r="AS144" s="44"/>
      <c r="AT144" s="172" t="s">
        <v>118</v>
      </c>
      <c r="AU144" s="172" t="s">
        <v>74</v>
      </c>
      <c r="AV144" s="44"/>
      <c r="AW144" s="44"/>
      <c r="AX144" s="44"/>
      <c r="AY144" s="27" t="s">
        <v>115</v>
      </c>
      <c r="AZ144" s="44"/>
      <c r="BA144" s="44"/>
      <c r="BB144" s="44"/>
      <c r="BC144" s="44"/>
      <c r="BD144" s="44"/>
      <c r="BE144" s="173">
        <f>IF(N144="základní",J144,0)</f>
        <v>0</v>
      </c>
      <c r="BF144" s="173">
        <f>IF(N144="snížená",J144,0)</f>
        <v>0</v>
      </c>
      <c r="BG144" s="173">
        <f>IF(N144="zákl. přenesená",J144,0)</f>
        <v>0</v>
      </c>
      <c r="BH144" s="173">
        <f>IF(N144="sníž. přenesená",J144,0)</f>
        <v>0</v>
      </c>
      <c r="BI144" s="173">
        <f>IF(N144="nulová",J144,0)</f>
        <v>0</v>
      </c>
      <c r="BJ144" s="27" t="s">
        <v>72</v>
      </c>
      <c r="BK144" s="173">
        <f>ROUND(I144*H144,2)</f>
        <v>0</v>
      </c>
      <c r="BL144" s="27" t="s">
        <v>122</v>
      </c>
      <c r="BM144" s="172" t="s">
        <v>153</v>
      </c>
      <c r="BN144" s="44"/>
    </row>
    <row r="145" spans="1:66" s="2" customFormat="1" ht="16.5" customHeight="1">
      <c r="A145" s="40"/>
      <c r="B145" s="41"/>
      <c r="C145" s="160">
        <v>9</v>
      </c>
      <c r="D145" s="160" t="s">
        <v>118</v>
      </c>
      <c r="E145" s="161" t="s">
        <v>154</v>
      </c>
      <c r="F145" s="162" t="s">
        <v>155</v>
      </c>
      <c r="G145" s="163" t="s">
        <v>156</v>
      </c>
      <c r="H145" s="164">
        <v>20</v>
      </c>
      <c r="I145" s="25">
        <v>0</v>
      </c>
      <c r="J145" s="166">
        <f>ROUND(I145*H145,2)</f>
        <v>0</v>
      </c>
      <c r="K145" s="167"/>
      <c r="L145" s="41"/>
      <c r="M145" s="168" t="s">
        <v>1</v>
      </c>
      <c r="N145" s="169" t="s">
        <v>32</v>
      </c>
      <c r="O145" s="170">
        <v>0</v>
      </c>
      <c r="P145" s="170">
        <f>O145*H145</f>
        <v>0</v>
      </c>
      <c r="Q145" s="170">
        <v>0</v>
      </c>
      <c r="R145" s="170">
        <f>Q145*H145</f>
        <v>0</v>
      </c>
      <c r="S145" s="170">
        <v>0</v>
      </c>
      <c r="T145" s="171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172" t="s">
        <v>122</v>
      </c>
      <c r="AS145" s="44"/>
      <c r="AT145" s="172" t="s">
        <v>118</v>
      </c>
      <c r="AU145" s="172" t="s">
        <v>74</v>
      </c>
      <c r="AV145" s="44"/>
      <c r="AW145" s="44"/>
      <c r="AX145" s="44"/>
      <c r="AY145" s="27" t="s">
        <v>115</v>
      </c>
      <c r="AZ145" s="44"/>
      <c r="BA145" s="44"/>
      <c r="BB145" s="44"/>
      <c r="BC145" s="44"/>
      <c r="BD145" s="44"/>
      <c r="BE145" s="173">
        <f>IF(N145="základní",J145,0)</f>
        <v>0</v>
      </c>
      <c r="BF145" s="173">
        <f>IF(N145="snížená",J145,0)</f>
        <v>0</v>
      </c>
      <c r="BG145" s="173">
        <f>IF(N145="zákl. přenesená",J145,0)</f>
        <v>0</v>
      </c>
      <c r="BH145" s="173">
        <f>IF(N145="sníž. přenesená",J145,0)</f>
        <v>0</v>
      </c>
      <c r="BI145" s="173">
        <f>IF(N145="nulová",J145,0)</f>
        <v>0</v>
      </c>
      <c r="BJ145" s="27" t="s">
        <v>72</v>
      </c>
      <c r="BK145" s="173">
        <f>ROUND(I145*H145,2)</f>
        <v>0</v>
      </c>
      <c r="BL145" s="27" t="s">
        <v>122</v>
      </c>
      <c r="BM145" s="172" t="s">
        <v>157</v>
      </c>
      <c r="BN145" s="44"/>
    </row>
    <row r="146" spans="1:66" s="12" customFormat="1" ht="22.75" hidden="1" customHeight="1">
      <c r="A146" s="147"/>
      <c r="B146" s="148"/>
      <c r="C146" s="147"/>
      <c r="D146" s="149" t="s">
        <v>66</v>
      </c>
      <c r="E146" s="158" t="s">
        <v>122</v>
      </c>
      <c r="F146" s="158" t="s">
        <v>158</v>
      </c>
      <c r="G146" s="147"/>
      <c r="H146" s="147"/>
      <c r="I146" s="194"/>
      <c r="J146" s="159">
        <f>BK146</f>
        <v>0</v>
      </c>
      <c r="K146" s="147"/>
      <c r="L146" s="148"/>
      <c r="M146" s="152"/>
      <c r="N146" s="153"/>
      <c r="O146" s="153"/>
      <c r="P146" s="154">
        <f>SUM(P147:P148)</f>
        <v>0</v>
      </c>
      <c r="Q146" s="153"/>
      <c r="R146" s="154">
        <f>SUM(R147:R148)</f>
        <v>0</v>
      </c>
      <c r="S146" s="153"/>
      <c r="T146" s="155">
        <f>SUM(T147:T148)</f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9" t="s">
        <v>72</v>
      </c>
      <c r="AS146" s="147"/>
      <c r="AT146" s="156" t="s">
        <v>66</v>
      </c>
      <c r="AU146" s="156" t="s">
        <v>72</v>
      </c>
      <c r="AV146" s="147"/>
      <c r="AW146" s="147"/>
      <c r="AX146" s="147"/>
      <c r="AY146" s="149" t="s">
        <v>115</v>
      </c>
      <c r="AZ146" s="147"/>
      <c r="BA146" s="147"/>
      <c r="BB146" s="147"/>
      <c r="BC146" s="147"/>
      <c r="BD146" s="147"/>
      <c r="BE146" s="147"/>
      <c r="BF146" s="147"/>
      <c r="BG146" s="147"/>
      <c r="BH146" s="147"/>
      <c r="BI146" s="147"/>
      <c r="BJ146" s="147"/>
      <c r="BK146" s="157">
        <f>SUM(BK147:BK148)</f>
        <v>0</v>
      </c>
      <c r="BL146" s="147"/>
      <c r="BM146" s="147"/>
      <c r="BN146" s="147"/>
    </row>
    <row r="147" spans="1:66" s="2" customFormat="1" ht="37.75" hidden="1" customHeight="1">
      <c r="A147" s="40"/>
      <c r="B147" s="41"/>
      <c r="C147" s="160">
        <v>10</v>
      </c>
      <c r="D147" s="160" t="s">
        <v>118</v>
      </c>
      <c r="E147" s="161" t="s">
        <v>159</v>
      </c>
      <c r="F147" s="162" t="s">
        <v>160</v>
      </c>
      <c r="G147" s="163" t="s">
        <v>161</v>
      </c>
      <c r="H147" s="164">
        <v>0</v>
      </c>
      <c r="I147" s="165">
        <v>11800</v>
      </c>
      <c r="J147" s="166">
        <f>ROUND(I147*H147,2)</f>
        <v>0</v>
      </c>
      <c r="K147" s="167"/>
      <c r="L147" s="41"/>
      <c r="M147" s="168" t="s">
        <v>1</v>
      </c>
      <c r="N147" s="169" t="s">
        <v>32</v>
      </c>
      <c r="O147" s="170">
        <v>16.582999999999998</v>
      </c>
      <c r="P147" s="170">
        <f>O147*H147</f>
        <v>0</v>
      </c>
      <c r="Q147" s="170">
        <v>1.7090000000000001E-2</v>
      </c>
      <c r="R147" s="170">
        <f>Q147*H147</f>
        <v>0</v>
      </c>
      <c r="S147" s="170">
        <v>0</v>
      </c>
      <c r="T147" s="171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172" t="s">
        <v>122</v>
      </c>
      <c r="AS147" s="44"/>
      <c r="AT147" s="172" t="s">
        <v>118</v>
      </c>
      <c r="AU147" s="172" t="s">
        <v>74</v>
      </c>
      <c r="AV147" s="44"/>
      <c r="AW147" s="44"/>
      <c r="AX147" s="44"/>
      <c r="AY147" s="27" t="s">
        <v>115</v>
      </c>
      <c r="AZ147" s="44"/>
      <c r="BA147" s="44"/>
      <c r="BB147" s="44"/>
      <c r="BC147" s="44"/>
      <c r="BD147" s="44"/>
      <c r="BE147" s="173">
        <f>IF(N147="základní",J147,0)</f>
        <v>0</v>
      </c>
      <c r="BF147" s="173">
        <f>IF(N147="snížená",J147,0)</f>
        <v>0</v>
      </c>
      <c r="BG147" s="173">
        <f>IF(N147="zákl. přenesená",J147,0)</f>
        <v>0</v>
      </c>
      <c r="BH147" s="173">
        <f>IF(N147="sníž. přenesená",J147,0)</f>
        <v>0</v>
      </c>
      <c r="BI147" s="173">
        <f>IF(N147="nulová",J147,0)</f>
        <v>0</v>
      </c>
      <c r="BJ147" s="27" t="s">
        <v>72</v>
      </c>
      <c r="BK147" s="173">
        <f>ROUND(I147*H147,2)</f>
        <v>0</v>
      </c>
      <c r="BL147" s="27" t="s">
        <v>122</v>
      </c>
      <c r="BM147" s="172" t="s">
        <v>162</v>
      </c>
      <c r="BN147" s="44"/>
    </row>
    <row r="148" spans="1:66" s="2" customFormat="1" ht="24.15" hidden="1" customHeight="1">
      <c r="A148" s="40"/>
      <c r="B148" s="41"/>
      <c r="C148" s="174">
        <v>11</v>
      </c>
      <c r="D148" s="174" t="s">
        <v>124</v>
      </c>
      <c r="E148" s="175" t="s">
        <v>163</v>
      </c>
      <c r="F148" s="176" t="s">
        <v>164</v>
      </c>
      <c r="G148" s="177" t="s">
        <v>161</v>
      </c>
      <c r="H148" s="178">
        <v>0</v>
      </c>
      <c r="I148" s="179">
        <v>33900</v>
      </c>
      <c r="J148" s="180">
        <f>ROUND(I148*H148,2)</f>
        <v>0</v>
      </c>
      <c r="K148" s="181"/>
      <c r="L148" s="182"/>
      <c r="M148" s="183" t="s">
        <v>1</v>
      </c>
      <c r="N148" s="184" t="s">
        <v>32</v>
      </c>
      <c r="O148" s="170">
        <v>0</v>
      </c>
      <c r="P148" s="170">
        <f>O148*H148</f>
        <v>0</v>
      </c>
      <c r="Q148" s="170">
        <v>1</v>
      </c>
      <c r="R148" s="170">
        <f>Q148*H148</f>
        <v>0</v>
      </c>
      <c r="S148" s="170">
        <v>0</v>
      </c>
      <c r="T148" s="171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172" t="s">
        <v>125</v>
      </c>
      <c r="AS148" s="44"/>
      <c r="AT148" s="172" t="s">
        <v>124</v>
      </c>
      <c r="AU148" s="172" t="s">
        <v>74</v>
      </c>
      <c r="AV148" s="44"/>
      <c r="AW148" s="44"/>
      <c r="AX148" s="44"/>
      <c r="AY148" s="27" t="s">
        <v>115</v>
      </c>
      <c r="AZ148" s="44"/>
      <c r="BA148" s="44"/>
      <c r="BB148" s="44"/>
      <c r="BC148" s="44"/>
      <c r="BD148" s="44"/>
      <c r="BE148" s="173">
        <f>IF(N148="základní",J148,0)</f>
        <v>0</v>
      </c>
      <c r="BF148" s="173">
        <f>IF(N148="snížená",J148,0)</f>
        <v>0</v>
      </c>
      <c r="BG148" s="173">
        <f>IF(N148="zákl. přenesená",J148,0)</f>
        <v>0</v>
      </c>
      <c r="BH148" s="173">
        <f>IF(N148="sníž. přenesená",J148,0)</f>
        <v>0</v>
      </c>
      <c r="BI148" s="173">
        <f>IF(N148="nulová",J148,0)</f>
        <v>0</v>
      </c>
      <c r="BJ148" s="27" t="s">
        <v>72</v>
      </c>
      <c r="BK148" s="173">
        <f>ROUND(I148*H148,2)</f>
        <v>0</v>
      </c>
      <c r="BL148" s="27" t="s">
        <v>122</v>
      </c>
      <c r="BM148" s="172" t="s">
        <v>165</v>
      </c>
      <c r="BN148" s="44"/>
    </row>
    <row r="149" spans="1:66" s="12" customFormat="1" ht="22.75" customHeight="1">
      <c r="A149" s="147"/>
      <c r="B149" s="148"/>
      <c r="C149" s="147"/>
      <c r="D149" s="149" t="s">
        <v>66</v>
      </c>
      <c r="E149" s="158" t="s">
        <v>166</v>
      </c>
      <c r="F149" s="158" t="s">
        <v>167</v>
      </c>
      <c r="G149" s="147"/>
      <c r="H149" s="147"/>
      <c r="I149" s="195"/>
      <c r="J149" s="159">
        <f>BK149</f>
        <v>0</v>
      </c>
      <c r="K149" s="147"/>
      <c r="L149" s="148"/>
      <c r="M149" s="152"/>
      <c r="N149" s="153"/>
      <c r="O149" s="153"/>
      <c r="P149" s="154">
        <f>SUM(P150:P158)</f>
        <v>92.630440000000007</v>
      </c>
      <c r="Q149" s="153"/>
      <c r="R149" s="154">
        <f>SUM(R150:R158)</f>
        <v>3.4021781</v>
      </c>
      <c r="S149" s="153"/>
      <c r="T149" s="155">
        <f>SUM(T150:T158)</f>
        <v>0</v>
      </c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9" t="s">
        <v>72</v>
      </c>
      <c r="AS149" s="147"/>
      <c r="AT149" s="156" t="s">
        <v>66</v>
      </c>
      <c r="AU149" s="156" t="s">
        <v>72</v>
      </c>
      <c r="AV149" s="147"/>
      <c r="AW149" s="147"/>
      <c r="AX149" s="147"/>
      <c r="AY149" s="149" t="s">
        <v>115</v>
      </c>
      <c r="AZ149" s="147"/>
      <c r="BA149" s="147"/>
      <c r="BB149" s="147"/>
      <c r="BC149" s="147"/>
      <c r="BD149" s="147"/>
      <c r="BE149" s="147"/>
      <c r="BF149" s="147"/>
      <c r="BG149" s="147"/>
      <c r="BH149" s="147"/>
      <c r="BI149" s="147"/>
      <c r="BJ149" s="147"/>
      <c r="BK149" s="157">
        <f>SUM(BK150:BK158)</f>
        <v>0</v>
      </c>
      <c r="BL149" s="147"/>
      <c r="BM149" s="147"/>
      <c r="BN149" s="147"/>
    </row>
    <row r="150" spans="1:66" s="2" customFormat="1" ht="21.75" customHeight="1">
      <c r="A150" s="40"/>
      <c r="B150" s="41"/>
      <c r="C150" s="160">
        <v>10</v>
      </c>
      <c r="D150" s="160" t="s">
        <v>118</v>
      </c>
      <c r="E150" s="161" t="s">
        <v>168</v>
      </c>
      <c r="F150" s="162" t="s">
        <v>169</v>
      </c>
      <c r="G150" s="163" t="s">
        <v>132</v>
      </c>
      <c r="H150" s="164">
        <v>186.93</v>
      </c>
      <c r="I150" s="25">
        <v>0</v>
      </c>
      <c r="J150" s="166">
        <f>ROUND(I150*H150,2)</f>
        <v>0</v>
      </c>
      <c r="K150" s="167"/>
      <c r="L150" s="41"/>
      <c r="M150" s="168" t="s">
        <v>1</v>
      </c>
      <c r="N150" s="169" t="s">
        <v>32</v>
      </c>
      <c r="O150" s="170">
        <v>0.36</v>
      </c>
      <c r="P150" s="170">
        <f>O150*H150</f>
        <v>67.294799999999995</v>
      </c>
      <c r="Q150" s="170">
        <v>4.3800000000000002E-3</v>
      </c>
      <c r="R150" s="170">
        <f>Q150*H150</f>
        <v>0.81875340000000008</v>
      </c>
      <c r="S150" s="170">
        <v>0</v>
      </c>
      <c r="T150" s="171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172" t="s">
        <v>122</v>
      </c>
      <c r="AS150" s="44"/>
      <c r="AT150" s="172" t="s">
        <v>118</v>
      </c>
      <c r="AU150" s="172" t="s">
        <v>74</v>
      </c>
      <c r="AV150" s="44"/>
      <c r="AW150" s="44"/>
      <c r="AX150" s="44"/>
      <c r="AY150" s="27" t="s">
        <v>115</v>
      </c>
      <c r="AZ150" s="44"/>
      <c r="BA150" s="44"/>
      <c r="BB150" s="44"/>
      <c r="BC150" s="44"/>
      <c r="BD150" s="44"/>
      <c r="BE150" s="173">
        <f>IF(N150="základní",J150,0)</f>
        <v>0</v>
      </c>
      <c r="BF150" s="173">
        <f>IF(N150="snížená",J150,0)</f>
        <v>0</v>
      </c>
      <c r="BG150" s="173">
        <f>IF(N150="zákl. přenesená",J150,0)</f>
        <v>0</v>
      </c>
      <c r="BH150" s="173">
        <f>IF(N150="sníž. přenesená",J150,0)</f>
        <v>0</v>
      </c>
      <c r="BI150" s="173">
        <f>IF(N150="nulová",J150,0)</f>
        <v>0</v>
      </c>
      <c r="BJ150" s="27" t="s">
        <v>72</v>
      </c>
      <c r="BK150" s="173">
        <f>ROUND(I150*H150,2)</f>
        <v>0</v>
      </c>
      <c r="BL150" s="27" t="s">
        <v>122</v>
      </c>
      <c r="BM150" s="172" t="s">
        <v>170</v>
      </c>
      <c r="BN150" s="44"/>
    </row>
    <row r="151" spans="1:66" s="2" customFormat="1" ht="21.75" customHeight="1">
      <c r="A151" s="40"/>
      <c r="B151" s="41"/>
      <c r="C151" s="160">
        <v>11</v>
      </c>
      <c r="D151" s="160" t="s">
        <v>118</v>
      </c>
      <c r="E151" s="161" t="s">
        <v>171</v>
      </c>
      <c r="F151" s="162" t="s">
        <v>172</v>
      </c>
      <c r="G151" s="163" t="s">
        <v>132</v>
      </c>
      <c r="H151" s="164">
        <v>3</v>
      </c>
      <c r="I151" s="25">
        <v>0</v>
      </c>
      <c r="J151" s="166">
        <f>ROUND(I151*H151,2)</f>
        <v>0</v>
      </c>
      <c r="K151" s="167"/>
      <c r="L151" s="41"/>
      <c r="M151" s="168" t="s">
        <v>1</v>
      </c>
      <c r="N151" s="169" t="s">
        <v>32</v>
      </c>
      <c r="O151" s="170">
        <v>1.379</v>
      </c>
      <c r="P151" s="170">
        <f>O151*H151</f>
        <v>4.1370000000000005</v>
      </c>
      <c r="Q151" s="170">
        <v>3.7999999999999999E-2</v>
      </c>
      <c r="R151" s="170">
        <f>Q151*H151</f>
        <v>0.11399999999999999</v>
      </c>
      <c r="S151" s="170">
        <v>0</v>
      </c>
      <c r="T151" s="171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172" t="s">
        <v>122</v>
      </c>
      <c r="AS151" s="44"/>
      <c r="AT151" s="172" t="s">
        <v>118</v>
      </c>
      <c r="AU151" s="172" t="s">
        <v>74</v>
      </c>
      <c r="AV151" s="44"/>
      <c r="AW151" s="44"/>
      <c r="AX151" s="44"/>
      <c r="AY151" s="27" t="s">
        <v>115</v>
      </c>
      <c r="AZ151" s="44"/>
      <c r="BA151" s="44"/>
      <c r="BB151" s="44"/>
      <c r="BC151" s="44"/>
      <c r="BD151" s="44"/>
      <c r="BE151" s="173">
        <f>IF(N151="základní",J151,0)</f>
        <v>0</v>
      </c>
      <c r="BF151" s="173">
        <f>IF(N151="snížená",J151,0)</f>
        <v>0</v>
      </c>
      <c r="BG151" s="173">
        <f>IF(N151="zákl. přenesená",J151,0)</f>
        <v>0</v>
      </c>
      <c r="BH151" s="173">
        <f>IF(N151="sníž. přenesená",J151,0)</f>
        <v>0</v>
      </c>
      <c r="BI151" s="173">
        <f>IF(N151="nulová",J151,0)</f>
        <v>0</v>
      </c>
      <c r="BJ151" s="27" t="s">
        <v>72</v>
      </c>
      <c r="BK151" s="173">
        <f>ROUND(I151*H151,2)</f>
        <v>0</v>
      </c>
      <c r="BL151" s="27" t="s">
        <v>122</v>
      </c>
      <c r="BM151" s="172" t="s">
        <v>173</v>
      </c>
      <c r="BN151" s="44"/>
    </row>
    <row r="152" spans="1:66" s="2" customFormat="1" ht="24.15" customHeight="1">
      <c r="A152" s="40"/>
      <c r="B152" s="41"/>
      <c r="C152" s="160">
        <v>12</v>
      </c>
      <c r="D152" s="160" t="s">
        <v>118</v>
      </c>
      <c r="E152" s="161" t="s">
        <v>174</v>
      </c>
      <c r="F152" s="162" t="s">
        <v>175</v>
      </c>
      <c r="G152" s="163" t="s">
        <v>132</v>
      </c>
      <c r="H152" s="164">
        <v>7.68</v>
      </c>
      <c r="I152" s="25">
        <v>0</v>
      </c>
      <c r="J152" s="166">
        <f>ROUND(I152*H152,2)</f>
        <v>0</v>
      </c>
      <c r="K152" s="167"/>
      <c r="L152" s="41"/>
      <c r="M152" s="168" t="s">
        <v>1</v>
      </c>
      <c r="N152" s="169" t="s">
        <v>32</v>
      </c>
      <c r="O152" s="170">
        <v>1.218</v>
      </c>
      <c r="P152" s="170">
        <f>O152*H152</f>
        <v>9.354239999999999</v>
      </c>
      <c r="Q152" s="170">
        <v>3.2050000000000002E-2</v>
      </c>
      <c r="R152" s="170">
        <f>Q152*H152</f>
        <v>0.246144</v>
      </c>
      <c r="S152" s="170">
        <v>0</v>
      </c>
      <c r="T152" s="171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172" t="s">
        <v>122</v>
      </c>
      <c r="AS152" s="44"/>
      <c r="AT152" s="172" t="s">
        <v>118</v>
      </c>
      <c r="AU152" s="172" t="s">
        <v>74</v>
      </c>
      <c r="AV152" s="44"/>
      <c r="AW152" s="44"/>
      <c r="AX152" s="44"/>
      <c r="AY152" s="27" t="s">
        <v>115</v>
      </c>
      <c r="AZ152" s="44"/>
      <c r="BA152" s="44"/>
      <c r="BB152" s="44"/>
      <c r="BC152" s="44"/>
      <c r="BD152" s="44"/>
      <c r="BE152" s="173">
        <f>IF(N152="základní",J152,0)</f>
        <v>0</v>
      </c>
      <c r="BF152" s="173">
        <f>IF(N152="snížená",J152,0)</f>
        <v>0</v>
      </c>
      <c r="BG152" s="173">
        <f>IF(N152="zákl. přenesená",J152,0)</f>
        <v>0</v>
      </c>
      <c r="BH152" s="173">
        <f>IF(N152="sníž. přenesená",J152,0)</f>
        <v>0</v>
      </c>
      <c r="BI152" s="173">
        <f>IF(N152="nulová",J152,0)</f>
        <v>0</v>
      </c>
      <c r="BJ152" s="27" t="s">
        <v>72</v>
      </c>
      <c r="BK152" s="173">
        <f>ROUND(I152*H152,2)</f>
        <v>0</v>
      </c>
      <c r="BL152" s="27" t="s">
        <v>122</v>
      </c>
      <c r="BM152" s="172" t="s">
        <v>176</v>
      </c>
      <c r="BN152" s="44"/>
    </row>
    <row r="153" spans="1:66" s="2" customFormat="1" ht="24.15" customHeight="1">
      <c r="A153" s="40"/>
      <c r="B153" s="41"/>
      <c r="C153" s="160">
        <v>13</v>
      </c>
      <c r="D153" s="160" t="s">
        <v>118</v>
      </c>
      <c r="E153" s="161" t="s">
        <v>177</v>
      </c>
      <c r="F153" s="162" t="s">
        <v>178</v>
      </c>
      <c r="G153" s="163" t="s">
        <v>132</v>
      </c>
      <c r="H153" s="164">
        <v>3.7</v>
      </c>
      <c r="I153" s="25">
        <v>0</v>
      </c>
      <c r="J153" s="166">
        <f>ROUND(I153*H153,2)</f>
        <v>0</v>
      </c>
      <c r="K153" s="167"/>
      <c r="L153" s="41"/>
      <c r="M153" s="168" t="s">
        <v>1</v>
      </c>
      <c r="N153" s="169" t="s">
        <v>32</v>
      </c>
      <c r="O153" s="170">
        <v>0.754</v>
      </c>
      <c r="P153" s="170">
        <f>O153*H153</f>
        <v>2.7898000000000001</v>
      </c>
      <c r="Q153" s="170">
        <v>2.6179999999999998E-2</v>
      </c>
      <c r="R153" s="170">
        <f>Q153*H153</f>
        <v>9.6865999999999994E-2</v>
      </c>
      <c r="S153" s="170">
        <v>0</v>
      </c>
      <c r="T153" s="171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172" t="s">
        <v>122</v>
      </c>
      <c r="AS153" s="44"/>
      <c r="AT153" s="172" t="s">
        <v>118</v>
      </c>
      <c r="AU153" s="172" t="s">
        <v>74</v>
      </c>
      <c r="AV153" s="44"/>
      <c r="AW153" s="44"/>
      <c r="AX153" s="44"/>
      <c r="AY153" s="27" t="s">
        <v>115</v>
      </c>
      <c r="AZ153" s="44"/>
      <c r="BA153" s="44"/>
      <c r="BB153" s="44"/>
      <c r="BC153" s="44"/>
      <c r="BD153" s="44"/>
      <c r="BE153" s="173">
        <f>IF(N153="základní",J153,0)</f>
        <v>0</v>
      </c>
      <c r="BF153" s="173">
        <f>IF(N153="snížená",J153,0)</f>
        <v>0</v>
      </c>
      <c r="BG153" s="173">
        <f>IF(N153="zákl. přenesená",J153,0)</f>
        <v>0</v>
      </c>
      <c r="BH153" s="173">
        <f>IF(N153="sníž. přenesená",J153,0)</f>
        <v>0</v>
      </c>
      <c r="BI153" s="173">
        <f>IF(N153="nulová",J153,0)</f>
        <v>0</v>
      </c>
      <c r="BJ153" s="27" t="s">
        <v>72</v>
      </c>
      <c r="BK153" s="173">
        <f>ROUND(I153*H153,2)</f>
        <v>0</v>
      </c>
      <c r="BL153" s="27" t="s">
        <v>122</v>
      </c>
      <c r="BM153" s="172" t="s">
        <v>179</v>
      </c>
      <c r="BN153" s="44"/>
    </row>
    <row r="154" spans="1:66" s="13" customFormat="1" ht="11.5">
      <c r="A154" s="185"/>
      <c r="B154" s="186"/>
      <c r="C154" s="160"/>
      <c r="D154" s="187" t="s">
        <v>134</v>
      </c>
      <c r="E154" s="188" t="s">
        <v>1</v>
      </c>
      <c r="F154" s="189" t="s">
        <v>180</v>
      </c>
      <c r="G154" s="185"/>
      <c r="H154" s="190">
        <v>3.7</v>
      </c>
      <c r="I154" s="197"/>
      <c r="J154" s="185"/>
      <c r="K154" s="185"/>
      <c r="L154" s="186"/>
      <c r="M154" s="191"/>
      <c r="N154" s="192"/>
      <c r="O154" s="192"/>
      <c r="P154" s="192"/>
      <c r="Q154" s="192"/>
      <c r="R154" s="192"/>
      <c r="S154" s="192"/>
      <c r="T154" s="193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5"/>
      <c r="AT154" s="188" t="s">
        <v>134</v>
      </c>
      <c r="AU154" s="188" t="s">
        <v>74</v>
      </c>
      <c r="AV154" s="185" t="s">
        <v>74</v>
      </c>
      <c r="AW154" s="185" t="s">
        <v>24</v>
      </c>
      <c r="AX154" s="185" t="s">
        <v>72</v>
      </c>
      <c r="AY154" s="188" t="s">
        <v>115</v>
      </c>
      <c r="AZ154" s="185"/>
      <c r="BA154" s="185"/>
      <c r="BB154" s="185"/>
      <c r="BC154" s="185"/>
      <c r="BD154" s="185"/>
      <c r="BE154" s="185"/>
      <c r="BF154" s="185"/>
      <c r="BG154" s="185"/>
      <c r="BH154" s="185"/>
      <c r="BI154" s="185"/>
      <c r="BJ154" s="185"/>
      <c r="BK154" s="185"/>
      <c r="BL154" s="185"/>
      <c r="BM154" s="185"/>
      <c r="BN154" s="185"/>
    </row>
    <row r="155" spans="1:66" s="2" customFormat="1" ht="24.15" customHeight="1">
      <c r="A155" s="40"/>
      <c r="B155" s="41"/>
      <c r="C155" s="160">
        <v>14</v>
      </c>
      <c r="D155" s="160" t="s">
        <v>118</v>
      </c>
      <c r="E155" s="161" t="s">
        <v>181</v>
      </c>
      <c r="F155" s="162" t="s">
        <v>182</v>
      </c>
      <c r="G155" s="163" t="s">
        <v>144</v>
      </c>
      <c r="H155" s="164">
        <v>0.81</v>
      </c>
      <c r="I155" s="25">
        <v>0</v>
      </c>
      <c r="J155" s="166">
        <f>ROUND(I155*H155,2)</f>
        <v>0</v>
      </c>
      <c r="K155" s="167"/>
      <c r="L155" s="41"/>
      <c r="M155" s="168" t="s">
        <v>1</v>
      </c>
      <c r="N155" s="169" t="s">
        <v>32</v>
      </c>
      <c r="O155" s="170">
        <v>4.66</v>
      </c>
      <c r="P155" s="170">
        <f>O155*H155</f>
        <v>3.7746000000000004</v>
      </c>
      <c r="Q155" s="170">
        <v>2.5018699999999998</v>
      </c>
      <c r="R155" s="170">
        <f>Q155*H155</f>
        <v>2.0265146999999999</v>
      </c>
      <c r="S155" s="170">
        <v>0</v>
      </c>
      <c r="T155" s="171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172" t="s">
        <v>122</v>
      </c>
      <c r="AS155" s="44"/>
      <c r="AT155" s="172" t="s">
        <v>118</v>
      </c>
      <c r="AU155" s="172" t="s">
        <v>74</v>
      </c>
      <c r="AV155" s="44"/>
      <c r="AW155" s="44"/>
      <c r="AX155" s="44"/>
      <c r="AY155" s="27" t="s">
        <v>115</v>
      </c>
      <c r="AZ155" s="44"/>
      <c r="BA155" s="44"/>
      <c r="BB155" s="44"/>
      <c r="BC155" s="44"/>
      <c r="BD155" s="44"/>
      <c r="BE155" s="173">
        <f>IF(N155="základní",J155,0)</f>
        <v>0</v>
      </c>
      <c r="BF155" s="173">
        <f>IF(N155="snížená",J155,0)</f>
        <v>0</v>
      </c>
      <c r="BG155" s="173">
        <f>IF(N155="zákl. přenesená",J155,0)</f>
        <v>0</v>
      </c>
      <c r="BH155" s="173">
        <f>IF(N155="sníž. přenesená",J155,0)</f>
        <v>0</v>
      </c>
      <c r="BI155" s="173">
        <f>IF(N155="nulová",J155,0)</f>
        <v>0</v>
      </c>
      <c r="BJ155" s="27" t="s">
        <v>72</v>
      </c>
      <c r="BK155" s="173">
        <f>ROUND(I155*H155,2)</f>
        <v>0</v>
      </c>
      <c r="BL155" s="27" t="s">
        <v>122</v>
      </c>
      <c r="BM155" s="172" t="s">
        <v>183</v>
      </c>
      <c r="BN155" s="44"/>
    </row>
    <row r="156" spans="1:66" s="13" customFormat="1" ht="11.5">
      <c r="A156" s="185"/>
      <c r="B156" s="186"/>
      <c r="C156" s="160"/>
      <c r="D156" s="187" t="s">
        <v>134</v>
      </c>
      <c r="E156" s="188" t="s">
        <v>1</v>
      </c>
      <c r="F156" s="189" t="s">
        <v>184</v>
      </c>
      <c r="G156" s="185"/>
      <c r="H156" s="190">
        <v>0.81</v>
      </c>
      <c r="I156" s="197"/>
      <c r="J156" s="185"/>
      <c r="K156" s="185"/>
      <c r="L156" s="186"/>
      <c r="M156" s="191"/>
      <c r="N156" s="192"/>
      <c r="O156" s="192"/>
      <c r="P156" s="192"/>
      <c r="Q156" s="192"/>
      <c r="R156" s="192"/>
      <c r="S156" s="192"/>
      <c r="T156" s="193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5"/>
      <c r="AT156" s="188" t="s">
        <v>134</v>
      </c>
      <c r="AU156" s="188" t="s">
        <v>74</v>
      </c>
      <c r="AV156" s="185" t="s">
        <v>74</v>
      </c>
      <c r="AW156" s="185" t="s">
        <v>24</v>
      </c>
      <c r="AX156" s="185" t="s">
        <v>72</v>
      </c>
      <c r="AY156" s="188" t="s">
        <v>115</v>
      </c>
      <c r="AZ156" s="185"/>
      <c r="BA156" s="185"/>
      <c r="BB156" s="185"/>
      <c r="BC156" s="185"/>
      <c r="BD156" s="185"/>
      <c r="BE156" s="185"/>
      <c r="BF156" s="185"/>
      <c r="BG156" s="185"/>
      <c r="BH156" s="185"/>
      <c r="BI156" s="185"/>
      <c r="BJ156" s="185"/>
      <c r="BK156" s="185"/>
      <c r="BL156" s="185"/>
      <c r="BM156" s="185"/>
      <c r="BN156" s="185"/>
    </row>
    <row r="157" spans="1:66" s="2" customFormat="1" ht="24.15" customHeight="1">
      <c r="A157" s="40"/>
      <c r="B157" s="41"/>
      <c r="C157" s="160">
        <v>15</v>
      </c>
      <c r="D157" s="160" t="s">
        <v>118</v>
      </c>
      <c r="E157" s="161" t="s">
        <v>185</v>
      </c>
      <c r="F157" s="162" t="s">
        <v>186</v>
      </c>
      <c r="G157" s="163" t="s">
        <v>121</v>
      </c>
      <c r="H157" s="164">
        <v>3</v>
      </c>
      <c r="I157" s="25">
        <v>0</v>
      </c>
      <c r="J157" s="166">
        <f>ROUND(I157*H157,2)</f>
        <v>0</v>
      </c>
      <c r="K157" s="167"/>
      <c r="L157" s="41"/>
      <c r="M157" s="168" t="s">
        <v>1</v>
      </c>
      <c r="N157" s="169" t="s">
        <v>32</v>
      </c>
      <c r="O157" s="170">
        <v>1.76</v>
      </c>
      <c r="P157" s="170">
        <f>O157*H157</f>
        <v>5.28</v>
      </c>
      <c r="Q157" s="170">
        <v>1.7770000000000001E-2</v>
      </c>
      <c r="R157" s="170">
        <f>Q157*H157</f>
        <v>5.3310000000000003E-2</v>
      </c>
      <c r="S157" s="170">
        <v>0</v>
      </c>
      <c r="T157" s="171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172" t="s">
        <v>122</v>
      </c>
      <c r="AS157" s="44"/>
      <c r="AT157" s="172" t="s">
        <v>118</v>
      </c>
      <c r="AU157" s="172" t="s">
        <v>74</v>
      </c>
      <c r="AV157" s="44"/>
      <c r="AW157" s="44"/>
      <c r="AX157" s="44"/>
      <c r="AY157" s="27" t="s">
        <v>115</v>
      </c>
      <c r="AZ157" s="44"/>
      <c r="BA157" s="44"/>
      <c r="BB157" s="44"/>
      <c r="BC157" s="44"/>
      <c r="BD157" s="44"/>
      <c r="BE157" s="173">
        <f>IF(N157="základní",J157,0)</f>
        <v>0</v>
      </c>
      <c r="BF157" s="173">
        <f>IF(N157="snížená",J157,0)</f>
        <v>0</v>
      </c>
      <c r="BG157" s="173">
        <f>IF(N157="zákl. přenesená",J157,0)</f>
        <v>0</v>
      </c>
      <c r="BH157" s="173">
        <f>IF(N157="sníž. přenesená",J157,0)</f>
        <v>0</v>
      </c>
      <c r="BI157" s="173">
        <f>IF(N157="nulová",J157,0)</f>
        <v>0</v>
      </c>
      <c r="BJ157" s="27" t="s">
        <v>72</v>
      </c>
      <c r="BK157" s="173">
        <f>ROUND(I157*H157,2)</f>
        <v>0</v>
      </c>
      <c r="BL157" s="27" t="s">
        <v>122</v>
      </c>
      <c r="BM157" s="172" t="s">
        <v>187</v>
      </c>
      <c r="BN157" s="44"/>
    </row>
    <row r="158" spans="1:66" s="2" customFormat="1" ht="24.15" customHeight="1">
      <c r="A158" s="40"/>
      <c r="B158" s="41"/>
      <c r="C158" s="160">
        <v>16</v>
      </c>
      <c r="D158" s="174" t="s">
        <v>124</v>
      </c>
      <c r="E158" s="175" t="s">
        <v>188</v>
      </c>
      <c r="F158" s="176" t="s">
        <v>189</v>
      </c>
      <c r="G158" s="177" t="s">
        <v>121</v>
      </c>
      <c r="H158" s="178">
        <v>3</v>
      </c>
      <c r="I158" s="26">
        <v>0</v>
      </c>
      <c r="J158" s="180">
        <f>ROUND(I158*H158,2)</f>
        <v>0</v>
      </c>
      <c r="K158" s="181"/>
      <c r="L158" s="182"/>
      <c r="M158" s="183" t="s">
        <v>1</v>
      </c>
      <c r="N158" s="184" t="s">
        <v>32</v>
      </c>
      <c r="O158" s="170">
        <v>0</v>
      </c>
      <c r="P158" s="170">
        <f>O158*H158</f>
        <v>0</v>
      </c>
      <c r="Q158" s="170">
        <v>1.553E-2</v>
      </c>
      <c r="R158" s="170">
        <f>Q158*H158</f>
        <v>4.6589999999999999E-2</v>
      </c>
      <c r="S158" s="170">
        <v>0</v>
      </c>
      <c r="T158" s="171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172" t="s">
        <v>125</v>
      </c>
      <c r="AS158" s="44"/>
      <c r="AT158" s="172" t="s">
        <v>124</v>
      </c>
      <c r="AU158" s="172" t="s">
        <v>74</v>
      </c>
      <c r="AV158" s="44"/>
      <c r="AW158" s="44"/>
      <c r="AX158" s="44"/>
      <c r="AY158" s="27" t="s">
        <v>115</v>
      </c>
      <c r="AZ158" s="44"/>
      <c r="BA158" s="44"/>
      <c r="BB158" s="44"/>
      <c r="BC158" s="44"/>
      <c r="BD158" s="44"/>
      <c r="BE158" s="173">
        <f>IF(N158="základní",J158,0)</f>
        <v>0</v>
      </c>
      <c r="BF158" s="173">
        <f>IF(N158="snížená",J158,0)</f>
        <v>0</v>
      </c>
      <c r="BG158" s="173">
        <f>IF(N158="zákl. přenesená",J158,0)</f>
        <v>0</v>
      </c>
      <c r="BH158" s="173">
        <f>IF(N158="sníž. přenesená",J158,0)</f>
        <v>0</v>
      </c>
      <c r="BI158" s="173">
        <f>IF(N158="nulová",J158,0)</f>
        <v>0</v>
      </c>
      <c r="BJ158" s="27" t="s">
        <v>72</v>
      </c>
      <c r="BK158" s="173">
        <f>ROUND(I158*H158,2)</f>
        <v>0</v>
      </c>
      <c r="BL158" s="27" t="s">
        <v>122</v>
      </c>
      <c r="BM158" s="172" t="s">
        <v>190</v>
      </c>
      <c r="BN158" s="44"/>
    </row>
    <row r="159" spans="1:66" s="12" customFormat="1" ht="22.75" customHeight="1">
      <c r="A159" s="147"/>
      <c r="B159" s="148"/>
      <c r="C159" s="195"/>
      <c r="D159" s="149" t="s">
        <v>66</v>
      </c>
      <c r="E159" s="158" t="s">
        <v>191</v>
      </c>
      <c r="F159" s="158" t="s">
        <v>192</v>
      </c>
      <c r="G159" s="147"/>
      <c r="H159" s="147"/>
      <c r="I159" s="195"/>
      <c r="J159" s="159">
        <f>BK159</f>
        <v>0</v>
      </c>
      <c r="K159" s="147"/>
      <c r="L159" s="148"/>
      <c r="M159" s="152"/>
      <c r="N159" s="153"/>
      <c r="O159" s="153"/>
      <c r="P159" s="154">
        <f>SUM(P160:P173)</f>
        <v>37.389536</v>
      </c>
      <c r="Q159" s="153"/>
      <c r="R159" s="154">
        <f>SUM(R160:R173)</f>
        <v>2.8400000000000001E-3</v>
      </c>
      <c r="S159" s="153"/>
      <c r="T159" s="155">
        <f>SUM(T160:T173)</f>
        <v>4.9941339999999999</v>
      </c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9" t="s">
        <v>72</v>
      </c>
      <c r="AS159" s="147"/>
      <c r="AT159" s="156" t="s">
        <v>66</v>
      </c>
      <c r="AU159" s="156" t="s">
        <v>72</v>
      </c>
      <c r="AV159" s="147"/>
      <c r="AW159" s="147"/>
      <c r="AX159" s="147"/>
      <c r="AY159" s="149" t="s">
        <v>115</v>
      </c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57">
        <f>SUM(BK160:BK173)</f>
        <v>0</v>
      </c>
      <c r="BL159" s="147"/>
      <c r="BM159" s="147"/>
      <c r="BN159" s="147"/>
    </row>
    <row r="160" spans="1:66" s="2" customFormat="1" ht="24.15" customHeight="1">
      <c r="A160" s="40"/>
      <c r="B160" s="41"/>
      <c r="C160" s="196">
        <v>17</v>
      </c>
      <c r="D160" s="160" t="s">
        <v>118</v>
      </c>
      <c r="E160" s="161" t="s">
        <v>193</v>
      </c>
      <c r="F160" s="162" t="s">
        <v>194</v>
      </c>
      <c r="G160" s="163" t="s">
        <v>195</v>
      </c>
      <c r="H160" s="164">
        <v>4</v>
      </c>
      <c r="I160" s="25">
        <v>0</v>
      </c>
      <c r="J160" s="166">
        <f>ROUND(I160*H160,2)</f>
        <v>0</v>
      </c>
      <c r="K160" s="167"/>
      <c r="L160" s="41"/>
      <c r="M160" s="168" t="s">
        <v>1</v>
      </c>
      <c r="N160" s="169" t="s">
        <v>32</v>
      </c>
      <c r="O160" s="170">
        <v>1.23</v>
      </c>
      <c r="P160" s="170">
        <f>O160*H160</f>
        <v>4.92</v>
      </c>
      <c r="Q160" s="170">
        <v>0</v>
      </c>
      <c r="R160" s="170">
        <f>Q160*H160</f>
        <v>0</v>
      </c>
      <c r="S160" s="170">
        <v>0</v>
      </c>
      <c r="T160" s="171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172" t="s">
        <v>122</v>
      </c>
      <c r="AS160" s="44"/>
      <c r="AT160" s="172" t="s">
        <v>118</v>
      </c>
      <c r="AU160" s="172" t="s">
        <v>74</v>
      </c>
      <c r="AV160" s="44"/>
      <c r="AW160" s="44"/>
      <c r="AX160" s="44"/>
      <c r="AY160" s="27" t="s">
        <v>115</v>
      </c>
      <c r="AZ160" s="44"/>
      <c r="BA160" s="44"/>
      <c r="BB160" s="44"/>
      <c r="BC160" s="44"/>
      <c r="BD160" s="44"/>
      <c r="BE160" s="173">
        <f>IF(N160="základní",J160,0)</f>
        <v>0</v>
      </c>
      <c r="BF160" s="173">
        <f>IF(N160="snížená",J160,0)</f>
        <v>0</v>
      </c>
      <c r="BG160" s="173">
        <f>IF(N160="zákl. přenesená",J160,0)</f>
        <v>0</v>
      </c>
      <c r="BH160" s="173">
        <f>IF(N160="sníž. přenesená",J160,0)</f>
        <v>0</v>
      </c>
      <c r="BI160" s="173">
        <f>IF(N160="nulová",J160,0)</f>
        <v>0</v>
      </c>
      <c r="BJ160" s="27" t="s">
        <v>72</v>
      </c>
      <c r="BK160" s="173">
        <f>ROUND(I160*H160,2)</f>
        <v>0</v>
      </c>
      <c r="BL160" s="27" t="s">
        <v>122</v>
      </c>
      <c r="BM160" s="172" t="s">
        <v>196</v>
      </c>
      <c r="BN160" s="44"/>
    </row>
    <row r="161" spans="1:66" s="2" customFormat="1" ht="24.15" customHeight="1">
      <c r="A161" s="40"/>
      <c r="B161" s="41"/>
      <c r="C161" s="196">
        <v>18</v>
      </c>
      <c r="D161" s="160" t="s">
        <v>118</v>
      </c>
      <c r="E161" s="161" t="s">
        <v>197</v>
      </c>
      <c r="F161" s="162" t="s">
        <v>198</v>
      </c>
      <c r="G161" s="163" t="s">
        <v>195</v>
      </c>
      <c r="H161" s="164">
        <v>84</v>
      </c>
      <c r="I161" s="25">
        <v>0</v>
      </c>
      <c r="J161" s="166">
        <f>ROUND(I161*H161,2)</f>
        <v>0</v>
      </c>
      <c r="K161" s="167"/>
      <c r="L161" s="41"/>
      <c r="M161" s="168" t="s">
        <v>1</v>
      </c>
      <c r="N161" s="169" t="s">
        <v>32</v>
      </c>
      <c r="O161" s="170">
        <v>0</v>
      </c>
      <c r="P161" s="170">
        <f>O161*H161</f>
        <v>0</v>
      </c>
      <c r="Q161" s="170">
        <v>0</v>
      </c>
      <c r="R161" s="170">
        <f>Q161*H161</f>
        <v>0</v>
      </c>
      <c r="S161" s="170">
        <v>0</v>
      </c>
      <c r="T161" s="171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172" t="s">
        <v>122</v>
      </c>
      <c r="AS161" s="44"/>
      <c r="AT161" s="172" t="s">
        <v>118</v>
      </c>
      <c r="AU161" s="172" t="s">
        <v>74</v>
      </c>
      <c r="AV161" s="44"/>
      <c r="AW161" s="44"/>
      <c r="AX161" s="44"/>
      <c r="AY161" s="27" t="s">
        <v>115</v>
      </c>
      <c r="AZ161" s="44"/>
      <c r="BA161" s="44"/>
      <c r="BB161" s="44"/>
      <c r="BC161" s="44"/>
      <c r="BD161" s="44"/>
      <c r="BE161" s="173">
        <f>IF(N161="základní",J161,0)</f>
        <v>0</v>
      </c>
      <c r="BF161" s="173">
        <f>IF(N161="snížená",J161,0)</f>
        <v>0</v>
      </c>
      <c r="BG161" s="173">
        <f>IF(N161="zákl. přenesená",J161,0)</f>
        <v>0</v>
      </c>
      <c r="BH161" s="173">
        <f>IF(N161="sníž. přenesená",J161,0)</f>
        <v>0</v>
      </c>
      <c r="BI161" s="173">
        <f>IF(N161="nulová",J161,0)</f>
        <v>0</v>
      </c>
      <c r="BJ161" s="27" t="s">
        <v>72</v>
      </c>
      <c r="BK161" s="173">
        <f>ROUND(I161*H161,2)</f>
        <v>0</v>
      </c>
      <c r="BL161" s="27" t="s">
        <v>122</v>
      </c>
      <c r="BM161" s="172" t="s">
        <v>199</v>
      </c>
      <c r="BN161" s="44"/>
    </row>
    <row r="162" spans="1:66" s="2" customFormat="1" ht="24.15" customHeight="1">
      <c r="A162" s="40"/>
      <c r="B162" s="41"/>
      <c r="C162" s="196">
        <v>19</v>
      </c>
      <c r="D162" s="160" t="s">
        <v>118</v>
      </c>
      <c r="E162" s="161" t="s">
        <v>200</v>
      </c>
      <c r="F162" s="162" t="s">
        <v>201</v>
      </c>
      <c r="G162" s="163" t="s">
        <v>195</v>
      </c>
      <c r="H162" s="164">
        <v>4</v>
      </c>
      <c r="I162" s="25">
        <v>0</v>
      </c>
      <c r="J162" s="166">
        <f>ROUND(I162*H162,2)</f>
        <v>0</v>
      </c>
      <c r="K162" s="167"/>
      <c r="L162" s="41"/>
      <c r="M162" s="168" t="s">
        <v>1</v>
      </c>
      <c r="N162" s="169" t="s">
        <v>32</v>
      </c>
      <c r="O162" s="170">
        <v>0.81599999999999995</v>
      </c>
      <c r="P162" s="170">
        <f>O162*H162</f>
        <v>3.2639999999999998</v>
      </c>
      <c r="Q162" s="170">
        <v>0</v>
      </c>
      <c r="R162" s="170">
        <f>Q162*H162</f>
        <v>0</v>
      </c>
      <c r="S162" s="170">
        <v>0</v>
      </c>
      <c r="T162" s="171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172" t="s">
        <v>122</v>
      </c>
      <c r="AS162" s="44"/>
      <c r="AT162" s="172" t="s">
        <v>118</v>
      </c>
      <c r="AU162" s="172" t="s">
        <v>74</v>
      </c>
      <c r="AV162" s="44"/>
      <c r="AW162" s="44"/>
      <c r="AX162" s="44"/>
      <c r="AY162" s="27" t="s">
        <v>115</v>
      </c>
      <c r="AZ162" s="44"/>
      <c r="BA162" s="44"/>
      <c r="BB162" s="44"/>
      <c r="BC162" s="44"/>
      <c r="BD162" s="44"/>
      <c r="BE162" s="173">
        <f>IF(N162="základní",J162,0)</f>
        <v>0</v>
      </c>
      <c r="BF162" s="173">
        <f>IF(N162="snížená",J162,0)</f>
        <v>0</v>
      </c>
      <c r="BG162" s="173">
        <f>IF(N162="zákl. přenesená",J162,0)</f>
        <v>0</v>
      </c>
      <c r="BH162" s="173">
        <f>IF(N162="sníž. přenesená",J162,0)</f>
        <v>0</v>
      </c>
      <c r="BI162" s="173">
        <f>IF(N162="nulová",J162,0)</f>
        <v>0</v>
      </c>
      <c r="BJ162" s="27" t="s">
        <v>72</v>
      </c>
      <c r="BK162" s="173">
        <f>ROUND(I162*H162,2)</f>
        <v>0</v>
      </c>
      <c r="BL162" s="27" t="s">
        <v>122</v>
      </c>
      <c r="BM162" s="172" t="s">
        <v>202</v>
      </c>
      <c r="BN162" s="44"/>
    </row>
    <row r="163" spans="1:66" s="2" customFormat="1" ht="16.5" customHeight="1">
      <c r="A163" s="40"/>
      <c r="B163" s="41"/>
      <c r="C163" s="196">
        <v>20</v>
      </c>
      <c r="D163" s="160" t="s">
        <v>118</v>
      </c>
      <c r="E163" s="161" t="s">
        <v>203</v>
      </c>
      <c r="F163" s="162" t="s">
        <v>204</v>
      </c>
      <c r="G163" s="163" t="s">
        <v>205</v>
      </c>
      <c r="H163" s="164">
        <v>1</v>
      </c>
      <c r="I163" s="25">
        <v>0</v>
      </c>
      <c r="J163" s="166">
        <f>ROUND(I163*H163,2)</f>
        <v>0</v>
      </c>
      <c r="K163" s="167"/>
      <c r="L163" s="41"/>
      <c r="M163" s="168" t="s">
        <v>1</v>
      </c>
      <c r="N163" s="169" t="s">
        <v>32</v>
      </c>
      <c r="O163" s="170">
        <v>0.27100000000000002</v>
      </c>
      <c r="P163" s="170">
        <f>O163*H163</f>
        <v>0.27100000000000002</v>
      </c>
      <c r="Q163" s="170">
        <v>0</v>
      </c>
      <c r="R163" s="170">
        <f>Q163*H163</f>
        <v>0</v>
      </c>
      <c r="S163" s="170">
        <v>0</v>
      </c>
      <c r="T163" s="171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172" t="s">
        <v>122</v>
      </c>
      <c r="AS163" s="44"/>
      <c r="AT163" s="172" t="s">
        <v>118</v>
      </c>
      <c r="AU163" s="172" t="s">
        <v>74</v>
      </c>
      <c r="AV163" s="44"/>
      <c r="AW163" s="44"/>
      <c r="AX163" s="44"/>
      <c r="AY163" s="27" t="s">
        <v>115</v>
      </c>
      <c r="AZ163" s="44"/>
      <c r="BA163" s="44"/>
      <c r="BB163" s="44"/>
      <c r="BC163" s="44"/>
      <c r="BD163" s="44"/>
      <c r="BE163" s="173">
        <f>IF(N163="základní",J163,0)</f>
        <v>0</v>
      </c>
      <c r="BF163" s="173">
        <f>IF(N163="snížená",J163,0)</f>
        <v>0</v>
      </c>
      <c r="BG163" s="173">
        <f>IF(N163="zákl. přenesená",J163,0)</f>
        <v>0</v>
      </c>
      <c r="BH163" s="173">
        <f>IF(N163="sníž. přenesená",J163,0)</f>
        <v>0</v>
      </c>
      <c r="BI163" s="173">
        <f>IF(N163="nulová",J163,0)</f>
        <v>0</v>
      </c>
      <c r="BJ163" s="27" t="s">
        <v>72</v>
      </c>
      <c r="BK163" s="173">
        <f>ROUND(I163*H163,2)</f>
        <v>0</v>
      </c>
      <c r="BL163" s="27" t="s">
        <v>122</v>
      </c>
      <c r="BM163" s="172" t="s">
        <v>206</v>
      </c>
      <c r="BN163" s="44"/>
    </row>
    <row r="164" spans="1:66" s="2" customFormat="1" ht="24.15" customHeight="1">
      <c r="A164" s="40"/>
      <c r="B164" s="41"/>
      <c r="C164" s="196">
        <v>21</v>
      </c>
      <c r="D164" s="160" t="s">
        <v>118</v>
      </c>
      <c r="E164" s="161" t="s">
        <v>207</v>
      </c>
      <c r="F164" s="162" t="s">
        <v>208</v>
      </c>
      <c r="G164" s="163" t="s">
        <v>144</v>
      </c>
      <c r="H164" s="164">
        <v>0.9</v>
      </c>
      <c r="I164" s="25">
        <v>0</v>
      </c>
      <c r="J164" s="166">
        <f>ROUND(I164*H164,2)</f>
        <v>0</v>
      </c>
      <c r="K164" s="167"/>
      <c r="L164" s="41"/>
      <c r="M164" s="168" t="s">
        <v>1</v>
      </c>
      <c r="N164" s="169" t="s">
        <v>32</v>
      </c>
      <c r="O164" s="170">
        <v>1.2829999999999999</v>
      </c>
      <c r="P164" s="170">
        <f>O164*H164</f>
        <v>1.1547000000000001</v>
      </c>
      <c r="Q164" s="170">
        <v>0</v>
      </c>
      <c r="R164" s="170">
        <f>Q164*H164</f>
        <v>0</v>
      </c>
      <c r="S164" s="170">
        <v>1</v>
      </c>
      <c r="T164" s="171">
        <f>S164*H164</f>
        <v>0.9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172" t="s">
        <v>122</v>
      </c>
      <c r="AS164" s="44"/>
      <c r="AT164" s="172" t="s">
        <v>118</v>
      </c>
      <c r="AU164" s="172" t="s">
        <v>74</v>
      </c>
      <c r="AV164" s="44"/>
      <c r="AW164" s="44"/>
      <c r="AX164" s="44"/>
      <c r="AY164" s="27" t="s">
        <v>115</v>
      </c>
      <c r="AZ164" s="44"/>
      <c r="BA164" s="44"/>
      <c r="BB164" s="44"/>
      <c r="BC164" s="44"/>
      <c r="BD164" s="44"/>
      <c r="BE164" s="173">
        <f>IF(N164="základní",J164,0)</f>
        <v>0</v>
      </c>
      <c r="BF164" s="173">
        <f>IF(N164="snížená",J164,0)</f>
        <v>0</v>
      </c>
      <c r="BG164" s="173">
        <f>IF(N164="zákl. přenesená",J164,0)</f>
        <v>0</v>
      </c>
      <c r="BH164" s="173">
        <f>IF(N164="sníž. přenesená",J164,0)</f>
        <v>0</v>
      </c>
      <c r="BI164" s="173">
        <f>IF(N164="nulová",J164,0)</f>
        <v>0</v>
      </c>
      <c r="BJ164" s="27" t="s">
        <v>72</v>
      </c>
      <c r="BK164" s="173">
        <f>ROUND(I164*H164,2)</f>
        <v>0</v>
      </c>
      <c r="BL164" s="27" t="s">
        <v>122</v>
      </c>
      <c r="BM164" s="172" t="s">
        <v>209</v>
      </c>
      <c r="BN164" s="44"/>
    </row>
    <row r="165" spans="1:66" s="13" customFormat="1">
      <c r="A165" s="185"/>
      <c r="B165" s="186"/>
      <c r="C165" s="197"/>
      <c r="D165" s="187" t="s">
        <v>134</v>
      </c>
      <c r="E165" s="188" t="s">
        <v>1</v>
      </c>
      <c r="F165" s="189" t="s">
        <v>210</v>
      </c>
      <c r="G165" s="185"/>
      <c r="H165" s="190">
        <v>0.9</v>
      </c>
      <c r="I165" s="197"/>
      <c r="J165" s="185"/>
      <c r="K165" s="185"/>
      <c r="L165" s="186"/>
      <c r="M165" s="191"/>
      <c r="N165" s="192"/>
      <c r="O165" s="192"/>
      <c r="P165" s="192"/>
      <c r="Q165" s="192"/>
      <c r="R165" s="192"/>
      <c r="S165" s="192"/>
      <c r="T165" s="193"/>
      <c r="U165" s="185"/>
      <c r="V165" s="185"/>
      <c r="W165" s="185"/>
      <c r="X165" s="185"/>
      <c r="Y165" s="185"/>
      <c r="Z165" s="185"/>
      <c r="AA165" s="185"/>
      <c r="AB165" s="185"/>
      <c r="AC165" s="185"/>
      <c r="AD165" s="185"/>
      <c r="AE165" s="185"/>
      <c r="AF165" s="185"/>
      <c r="AG165" s="185"/>
      <c r="AH165" s="185"/>
      <c r="AI165" s="185"/>
      <c r="AJ165" s="185"/>
      <c r="AK165" s="185"/>
      <c r="AL165" s="185"/>
      <c r="AM165" s="185"/>
      <c r="AN165" s="185"/>
      <c r="AO165" s="185"/>
      <c r="AP165" s="185"/>
      <c r="AQ165" s="185"/>
      <c r="AR165" s="185"/>
      <c r="AS165" s="185"/>
      <c r="AT165" s="188" t="s">
        <v>134</v>
      </c>
      <c r="AU165" s="188" t="s">
        <v>74</v>
      </c>
      <c r="AV165" s="185" t="s">
        <v>74</v>
      </c>
      <c r="AW165" s="185" t="s">
        <v>24</v>
      </c>
      <c r="AX165" s="185" t="s">
        <v>72</v>
      </c>
      <c r="AY165" s="188" t="s">
        <v>115</v>
      </c>
      <c r="AZ165" s="185"/>
      <c r="BA165" s="185"/>
      <c r="BB165" s="185"/>
      <c r="BC165" s="185"/>
      <c r="BD165" s="185"/>
      <c r="BE165" s="185"/>
      <c r="BF165" s="185"/>
      <c r="BG165" s="185"/>
      <c r="BH165" s="185"/>
      <c r="BI165" s="185"/>
      <c r="BJ165" s="185"/>
      <c r="BK165" s="185"/>
      <c r="BL165" s="185"/>
      <c r="BM165" s="185"/>
      <c r="BN165" s="185"/>
    </row>
    <row r="166" spans="1:66" s="2" customFormat="1" ht="37.75" customHeight="1">
      <c r="A166" s="40"/>
      <c r="B166" s="41"/>
      <c r="C166" s="196">
        <v>22</v>
      </c>
      <c r="D166" s="160" t="s">
        <v>118</v>
      </c>
      <c r="E166" s="161" t="s">
        <v>211</v>
      </c>
      <c r="F166" s="162" t="s">
        <v>212</v>
      </c>
      <c r="G166" s="163" t="s">
        <v>144</v>
      </c>
      <c r="H166" s="164">
        <v>1.466</v>
      </c>
      <c r="I166" s="25">
        <v>0</v>
      </c>
      <c r="J166" s="166">
        <f>ROUND(I166*H166,2)</f>
        <v>0</v>
      </c>
      <c r="K166" s="167"/>
      <c r="L166" s="41"/>
      <c r="M166" s="168" t="s">
        <v>1</v>
      </c>
      <c r="N166" s="169" t="s">
        <v>32</v>
      </c>
      <c r="O166" s="170">
        <v>7.1950000000000003</v>
      </c>
      <c r="P166" s="170">
        <f>O166*H166</f>
        <v>10.54787</v>
      </c>
      <c r="Q166" s="170">
        <v>0</v>
      </c>
      <c r="R166" s="170">
        <f>Q166*H166</f>
        <v>0</v>
      </c>
      <c r="S166" s="170">
        <v>2.2000000000000002</v>
      </c>
      <c r="T166" s="171">
        <f>S166*H166</f>
        <v>3.2252000000000001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172" t="s">
        <v>122</v>
      </c>
      <c r="AS166" s="44"/>
      <c r="AT166" s="172" t="s">
        <v>118</v>
      </c>
      <c r="AU166" s="172" t="s">
        <v>74</v>
      </c>
      <c r="AV166" s="44"/>
      <c r="AW166" s="44"/>
      <c r="AX166" s="44"/>
      <c r="AY166" s="27" t="s">
        <v>115</v>
      </c>
      <c r="AZ166" s="44"/>
      <c r="BA166" s="44"/>
      <c r="BB166" s="44"/>
      <c r="BC166" s="44"/>
      <c r="BD166" s="44"/>
      <c r="BE166" s="173">
        <f>IF(N166="základní",J166,0)</f>
        <v>0</v>
      </c>
      <c r="BF166" s="173">
        <f>IF(N166="snížená",J166,0)</f>
        <v>0</v>
      </c>
      <c r="BG166" s="173">
        <f>IF(N166="zákl. přenesená",J166,0)</f>
        <v>0</v>
      </c>
      <c r="BH166" s="173">
        <f>IF(N166="sníž. přenesená",J166,0)</f>
        <v>0</v>
      </c>
      <c r="BI166" s="173">
        <f>IF(N166="nulová",J166,0)</f>
        <v>0</v>
      </c>
      <c r="BJ166" s="27" t="s">
        <v>72</v>
      </c>
      <c r="BK166" s="173">
        <f>ROUND(I166*H166,2)</f>
        <v>0</v>
      </c>
      <c r="BL166" s="27" t="s">
        <v>122</v>
      </c>
      <c r="BM166" s="172" t="s">
        <v>213</v>
      </c>
      <c r="BN166" s="44"/>
    </row>
    <row r="167" spans="1:66" s="2" customFormat="1" ht="33" customHeight="1">
      <c r="A167" s="40"/>
      <c r="B167" s="41"/>
      <c r="C167" s="196">
        <v>23</v>
      </c>
      <c r="D167" s="160" t="s">
        <v>118</v>
      </c>
      <c r="E167" s="161" t="s">
        <v>214</v>
      </c>
      <c r="F167" s="162" t="s">
        <v>215</v>
      </c>
      <c r="G167" s="163" t="s">
        <v>144</v>
      </c>
      <c r="H167" s="164">
        <v>1.466</v>
      </c>
      <c r="I167" s="25">
        <v>0</v>
      </c>
      <c r="J167" s="166">
        <f>ROUND(I167*H167,2)</f>
        <v>0</v>
      </c>
      <c r="K167" s="167"/>
      <c r="L167" s="41"/>
      <c r="M167" s="168" t="s">
        <v>1</v>
      </c>
      <c r="N167" s="169" t="s">
        <v>32</v>
      </c>
      <c r="O167" s="170">
        <v>4.0289999999999999</v>
      </c>
      <c r="P167" s="170">
        <f>O167*H167</f>
        <v>5.9065139999999996</v>
      </c>
      <c r="Q167" s="170">
        <v>0</v>
      </c>
      <c r="R167" s="170">
        <f>Q167*H167</f>
        <v>0</v>
      </c>
      <c r="S167" s="170">
        <v>2.9000000000000001E-2</v>
      </c>
      <c r="T167" s="171">
        <f>S167*H167</f>
        <v>4.2514000000000003E-2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172" t="s">
        <v>122</v>
      </c>
      <c r="AS167" s="44"/>
      <c r="AT167" s="172" t="s">
        <v>118</v>
      </c>
      <c r="AU167" s="172" t="s">
        <v>74</v>
      </c>
      <c r="AV167" s="44"/>
      <c r="AW167" s="44"/>
      <c r="AX167" s="44"/>
      <c r="AY167" s="27" t="s">
        <v>115</v>
      </c>
      <c r="AZ167" s="44"/>
      <c r="BA167" s="44"/>
      <c r="BB167" s="44"/>
      <c r="BC167" s="44"/>
      <c r="BD167" s="44"/>
      <c r="BE167" s="173">
        <f>IF(N167="základní",J167,0)</f>
        <v>0</v>
      </c>
      <c r="BF167" s="173">
        <f>IF(N167="snížená",J167,0)</f>
        <v>0</v>
      </c>
      <c r="BG167" s="173">
        <f>IF(N167="zákl. přenesená",J167,0)</f>
        <v>0</v>
      </c>
      <c r="BH167" s="173">
        <f>IF(N167="sníž. přenesená",J167,0)</f>
        <v>0</v>
      </c>
      <c r="BI167" s="173">
        <f>IF(N167="nulová",J167,0)</f>
        <v>0</v>
      </c>
      <c r="BJ167" s="27" t="s">
        <v>72</v>
      </c>
      <c r="BK167" s="173">
        <f>ROUND(I167*H167,2)</f>
        <v>0</v>
      </c>
      <c r="BL167" s="27" t="s">
        <v>122</v>
      </c>
      <c r="BM167" s="172" t="s">
        <v>216</v>
      </c>
      <c r="BN167" s="44"/>
    </row>
    <row r="168" spans="1:66" s="13" customFormat="1">
      <c r="A168" s="185"/>
      <c r="B168" s="186"/>
      <c r="C168" s="197"/>
      <c r="D168" s="187" t="s">
        <v>134</v>
      </c>
      <c r="E168" s="188" t="s">
        <v>1</v>
      </c>
      <c r="F168" s="189" t="s">
        <v>217</v>
      </c>
      <c r="G168" s="185"/>
      <c r="H168" s="190">
        <v>1.466</v>
      </c>
      <c r="I168" s="197"/>
      <c r="J168" s="185"/>
      <c r="K168" s="185"/>
      <c r="L168" s="186"/>
      <c r="M168" s="191"/>
      <c r="N168" s="192"/>
      <c r="O168" s="192"/>
      <c r="P168" s="192"/>
      <c r="Q168" s="192"/>
      <c r="R168" s="192"/>
      <c r="S168" s="192"/>
      <c r="T168" s="193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5"/>
      <c r="AT168" s="188" t="s">
        <v>134</v>
      </c>
      <c r="AU168" s="188" t="s">
        <v>74</v>
      </c>
      <c r="AV168" s="185" t="s">
        <v>74</v>
      </c>
      <c r="AW168" s="185" t="s">
        <v>24</v>
      </c>
      <c r="AX168" s="185" t="s">
        <v>72</v>
      </c>
      <c r="AY168" s="188" t="s">
        <v>115</v>
      </c>
      <c r="AZ168" s="185"/>
      <c r="BA168" s="185"/>
      <c r="BB168" s="185"/>
      <c r="BC168" s="185"/>
      <c r="BD168" s="185"/>
      <c r="BE168" s="185"/>
      <c r="BF168" s="185"/>
      <c r="BG168" s="185"/>
      <c r="BH168" s="185"/>
      <c r="BI168" s="185"/>
      <c r="BJ168" s="185"/>
      <c r="BK168" s="185"/>
      <c r="BL168" s="185"/>
      <c r="BM168" s="185"/>
      <c r="BN168" s="185"/>
    </row>
    <row r="169" spans="1:66" s="2" customFormat="1" ht="24.15" customHeight="1">
      <c r="A169" s="40"/>
      <c r="B169" s="41"/>
      <c r="C169" s="196">
        <v>24</v>
      </c>
      <c r="D169" s="160" t="s">
        <v>118</v>
      </c>
      <c r="E169" s="161" t="s">
        <v>218</v>
      </c>
      <c r="F169" s="162" t="s">
        <v>219</v>
      </c>
      <c r="G169" s="163" t="s">
        <v>132</v>
      </c>
      <c r="H169" s="164">
        <v>5.1639999999999997</v>
      </c>
      <c r="I169" s="25">
        <v>0</v>
      </c>
      <c r="J169" s="166">
        <f>ROUND(I169*H169,2)</f>
        <v>0</v>
      </c>
      <c r="K169" s="167"/>
      <c r="L169" s="41"/>
      <c r="M169" s="168" t="s">
        <v>1</v>
      </c>
      <c r="N169" s="169" t="s">
        <v>32</v>
      </c>
      <c r="O169" s="170">
        <v>0.64300000000000002</v>
      </c>
      <c r="P169" s="170">
        <f>O169*H169</f>
        <v>3.320452</v>
      </c>
      <c r="Q169" s="170">
        <v>0</v>
      </c>
      <c r="R169" s="170">
        <f>Q169*H169</f>
        <v>0</v>
      </c>
      <c r="S169" s="170">
        <v>7.4999999999999997E-2</v>
      </c>
      <c r="T169" s="171">
        <f>S169*H169</f>
        <v>0.38729999999999998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172" t="s">
        <v>122</v>
      </c>
      <c r="AS169" s="44"/>
      <c r="AT169" s="172" t="s">
        <v>118</v>
      </c>
      <c r="AU169" s="172" t="s">
        <v>74</v>
      </c>
      <c r="AV169" s="44"/>
      <c r="AW169" s="44"/>
      <c r="AX169" s="44"/>
      <c r="AY169" s="27" t="s">
        <v>115</v>
      </c>
      <c r="AZ169" s="44"/>
      <c r="BA169" s="44"/>
      <c r="BB169" s="44"/>
      <c r="BC169" s="44"/>
      <c r="BD169" s="44"/>
      <c r="BE169" s="173">
        <f>IF(N169="základní",J169,0)</f>
        <v>0</v>
      </c>
      <c r="BF169" s="173">
        <f>IF(N169="snížená",J169,0)</f>
        <v>0</v>
      </c>
      <c r="BG169" s="173">
        <f>IF(N169="zákl. přenesená",J169,0)</f>
        <v>0</v>
      </c>
      <c r="BH169" s="173">
        <f>IF(N169="sníž. přenesená",J169,0)</f>
        <v>0</v>
      </c>
      <c r="BI169" s="173">
        <f>IF(N169="nulová",J169,0)</f>
        <v>0</v>
      </c>
      <c r="BJ169" s="27" t="s">
        <v>72</v>
      </c>
      <c r="BK169" s="173">
        <f>ROUND(I169*H169,2)</f>
        <v>0</v>
      </c>
      <c r="BL169" s="27" t="s">
        <v>122</v>
      </c>
      <c r="BM169" s="172" t="s">
        <v>220</v>
      </c>
      <c r="BN169" s="44"/>
    </row>
    <row r="170" spans="1:66" s="13" customFormat="1">
      <c r="A170" s="185"/>
      <c r="B170" s="186"/>
      <c r="C170" s="197"/>
      <c r="D170" s="187" t="s">
        <v>134</v>
      </c>
      <c r="E170" s="188" t="s">
        <v>1</v>
      </c>
      <c r="F170" s="189" t="s">
        <v>221</v>
      </c>
      <c r="G170" s="185"/>
      <c r="H170" s="190">
        <v>5.1639999999999997</v>
      </c>
      <c r="I170" s="197"/>
      <c r="J170" s="185"/>
      <c r="K170" s="185"/>
      <c r="L170" s="186"/>
      <c r="M170" s="191"/>
      <c r="N170" s="192"/>
      <c r="O170" s="192"/>
      <c r="P170" s="192"/>
      <c r="Q170" s="192"/>
      <c r="R170" s="192"/>
      <c r="S170" s="192"/>
      <c r="T170" s="193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5"/>
      <c r="AT170" s="188" t="s">
        <v>134</v>
      </c>
      <c r="AU170" s="188" t="s">
        <v>74</v>
      </c>
      <c r="AV170" s="185" t="s">
        <v>74</v>
      </c>
      <c r="AW170" s="185" t="s">
        <v>24</v>
      </c>
      <c r="AX170" s="185" t="s">
        <v>72</v>
      </c>
      <c r="AY170" s="188" t="s">
        <v>115</v>
      </c>
      <c r="AZ170" s="185"/>
      <c r="BA170" s="185"/>
      <c r="BB170" s="185"/>
      <c r="BC170" s="185"/>
      <c r="BD170" s="185"/>
      <c r="BE170" s="185"/>
      <c r="BF170" s="185"/>
      <c r="BG170" s="185"/>
      <c r="BH170" s="185"/>
      <c r="BI170" s="185"/>
      <c r="BJ170" s="185"/>
      <c r="BK170" s="185"/>
      <c r="BL170" s="185"/>
      <c r="BM170" s="185"/>
      <c r="BN170" s="185"/>
    </row>
    <row r="171" spans="1:66" s="2" customFormat="1" ht="24.15" customHeight="1">
      <c r="A171" s="40"/>
      <c r="B171" s="41"/>
      <c r="C171" s="196">
        <v>25</v>
      </c>
      <c r="D171" s="160" t="s">
        <v>118</v>
      </c>
      <c r="E171" s="161" t="s">
        <v>222</v>
      </c>
      <c r="F171" s="162" t="s">
        <v>223</v>
      </c>
      <c r="G171" s="163" t="s">
        <v>132</v>
      </c>
      <c r="H171" s="164">
        <v>7.16</v>
      </c>
      <c r="I171" s="25">
        <v>0</v>
      </c>
      <c r="J171" s="166">
        <f>ROUND(I171*H171,2)</f>
        <v>0</v>
      </c>
      <c r="K171" s="167"/>
      <c r="L171" s="41"/>
      <c r="M171" s="168" t="s">
        <v>1</v>
      </c>
      <c r="N171" s="169" t="s">
        <v>32</v>
      </c>
      <c r="O171" s="170">
        <v>0.32500000000000001</v>
      </c>
      <c r="P171" s="170">
        <f>O171*H171</f>
        <v>2.327</v>
      </c>
      <c r="Q171" s="170">
        <v>0</v>
      </c>
      <c r="R171" s="170">
        <f>Q171*H171</f>
        <v>0</v>
      </c>
      <c r="S171" s="170">
        <v>3.2000000000000001E-2</v>
      </c>
      <c r="T171" s="171">
        <f>S171*H171</f>
        <v>0.22912000000000002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172" t="s">
        <v>122</v>
      </c>
      <c r="AS171" s="44"/>
      <c r="AT171" s="172" t="s">
        <v>118</v>
      </c>
      <c r="AU171" s="172" t="s">
        <v>74</v>
      </c>
      <c r="AV171" s="44"/>
      <c r="AW171" s="44"/>
      <c r="AX171" s="44"/>
      <c r="AY171" s="27" t="s">
        <v>115</v>
      </c>
      <c r="AZ171" s="44"/>
      <c r="BA171" s="44"/>
      <c r="BB171" s="44"/>
      <c r="BC171" s="44"/>
      <c r="BD171" s="44"/>
      <c r="BE171" s="173">
        <f>IF(N171="základní",J171,0)</f>
        <v>0</v>
      </c>
      <c r="BF171" s="173">
        <f>IF(N171="snížená",J171,0)</f>
        <v>0</v>
      </c>
      <c r="BG171" s="173">
        <f>IF(N171="zákl. přenesená",J171,0)</f>
        <v>0</v>
      </c>
      <c r="BH171" s="173">
        <f>IF(N171="sníž. přenesená",J171,0)</f>
        <v>0</v>
      </c>
      <c r="BI171" s="173">
        <f>IF(N171="nulová",J171,0)</f>
        <v>0</v>
      </c>
      <c r="BJ171" s="27" t="s">
        <v>72</v>
      </c>
      <c r="BK171" s="173">
        <f>ROUND(I171*H171,2)</f>
        <v>0</v>
      </c>
      <c r="BL171" s="27" t="s">
        <v>122</v>
      </c>
      <c r="BM171" s="172" t="s">
        <v>224</v>
      </c>
      <c r="BN171" s="44"/>
    </row>
    <row r="172" spans="1:66" s="2" customFormat="1" ht="21.75" customHeight="1">
      <c r="A172" s="40"/>
      <c r="B172" s="41"/>
      <c r="C172" s="196">
        <v>26</v>
      </c>
      <c r="D172" s="160" t="s">
        <v>118</v>
      </c>
      <c r="E172" s="161" t="s">
        <v>225</v>
      </c>
      <c r="F172" s="162" t="s">
        <v>226</v>
      </c>
      <c r="G172" s="163" t="s">
        <v>132</v>
      </c>
      <c r="H172" s="164">
        <v>2</v>
      </c>
      <c r="I172" s="25">
        <v>0</v>
      </c>
      <c r="J172" s="166">
        <f>ROUND(I172*H172,2)</f>
        <v>0</v>
      </c>
      <c r="K172" s="167"/>
      <c r="L172" s="41"/>
      <c r="M172" s="168" t="s">
        <v>1</v>
      </c>
      <c r="N172" s="169" t="s">
        <v>32</v>
      </c>
      <c r="O172" s="170">
        <v>0.93899999999999995</v>
      </c>
      <c r="P172" s="170">
        <f>O172*H172</f>
        <v>1.8779999999999999</v>
      </c>
      <c r="Q172" s="170">
        <v>0</v>
      </c>
      <c r="R172" s="170">
        <f>Q172*H172</f>
        <v>0</v>
      </c>
      <c r="S172" s="170">
        <v>7.5999999999999998E-2</v>
      </c>
      <c r="T172" s="171">
        <f>S172*H172</f>
        <v>0.152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172" t="s">
        <v>122</v>
      </c>
      <c r="AS172" s="44"/>
      <c r="AT172" s="172" t="s">
        <v>118</v>
      </c>
      <c r="AU172" s="172" t="s">
        <v>74</v>
      </c>
      <c r="AV172" s="44"/>
      <c r="AW172" s="44"/>
      <c r="AX172" s="44"/>
      <c r="AY172" s="27" t="s">
        <v>115</v>
      </c>
      <c r="AZ172" s="44"/>
      <c r="BA172" s="44"/>
      <c r="BB172" s="44"/>
      <c r="BC172" s="44"/>
      <c r="BD172" s="44"/>
      <c r="BE172" s="173">
        <f>IF(N172="základní",J172,0)</f>
        <v>0</v>
      </c>
      <c r="BF172" s="173">
        <f>IF(N172="snížená",J172,0)</f>
        <v>0</v>
      </c>
      <c r="BG172" s="173">
        <f>IF(N172="zákl. přenesená",J172,0)</f>
        <v>0</v>
      </c>
      <c r="BH172" s="173">
        <f>IF(N172="sníž. přenesená",J172,0)</f>
        <v>0</v>
      </c>
      <c r="BI172" s="173">
        <f>IF(N172="nulová",J172,0)</f>
        <v>0</v>
      </c>
      <c r="BJ172" s="27" t="s">
        <v>72</v>
      </c>
      <c r="BK172" s="173">
        <f>ROUND(I172*H172,2)</f>
        <v>0</v>
      </c>
      <c r="BL172" s="27" t="s">
        <v>122</v>
      </c>
      <c r="BM172" s="172" t="s">
        <v>227</v>
      </c>
      <c r="BN172" s="44"/>
    </row>
    <row r="173" spans="1:66" s="2" customFormat="1" ht="24.15" customHeight="1">
      <c r="A173" s="40"/>
      <c r="B173" s="41"/>
      <c r="C173" s="196">
        <v>27</v>
      </c>
      <c r="D173" s="160" t="s">
        <v>118</v>
      </c>
      <c r="E173" s="161" t="s">
        <v>228</v>
      </c>
      <c r="F173" s="162" t="s">
        <v>229</v>
      </c>
      <c r="G173" s="163" t="s">
        <v>139</v>
      </c>
      <c r="H173" s="164">
        <v>2</v>
      </c>
      <c r="I173" s="25">
        <v>0</v>
      </c>
      <c r="J173" s="166">
        <f>ROUND(I173*H173,2)</f>
        <v>0</v>
      </c>
      <c r="K173" s="167"/>
      <c r="L173" s="41"/>
      <c r="M173" s="168" t="s">
        <v>1</v>
      </c>
      <c r="N173" s="169" t="s">
        <v>32</v>
      </c>
      <c r="O173" s="170">
        <v>1.9</v>
      </c>
      <c r="P173" s="170">
        <f>O173*H173</f>
        <v>3.8</v>
      </c>
      <c r="Q173" s="170">
        <v>1.42E-3</v>
      </c>
      <c r="R173" s="170">
        <f>Q173*H173</f>
        <v>2.8400000000000001E-3</v>
      </c>
      <c r="S173" s="170">
        <v>2.9000000000000001E-2</v>
      </c>
      <c r="T173" s="171">
        <f>S173*H173</f>
        <v>5.8000000000000003E-2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172" t="s">
        <v>122</v>
      </c>
      <c r="AS173" s="44"/>
      <c r="AT173" s="172" t="s">
        <v>118</v>
      </c>
      <c r="AU173" s="172" t="s">
        <v>74</v>
      </c>
      <c r="AV173" s="44"/>
      <c r="AW173" s="44"/>
      <c r="AX173" s="44"/>
      <c r="AY173" s="27" t="s">
        <v>115</v>
      </c>
      <c r="AZ173" s="44"/>
      <c r="BA173" s="44"/>
      <c r="BB173" s="44"/>
      <c r="BC173" s="44"/>
      <c r="BD173" s="44"/>
      <c r="BE173" s="173">
        <f>IF(N173="základní",J173,0)</f>
        <v>0</v>
      </c>
      <c r="BF173" s="173">
        <f>IF(N173="snížená",J173,0)</f>
        <v>0</v>
      </c>
      <c r="BG173" s="173">
        <f>IF(N173="zákl. přenesená",J173,0)</f>
        <v>0</v>
      </c>
      <c r="BH173" s="173">
        <f>IF(N173="sníž. přenesená",J173,0)</f>
        <v>0</v>
      </c>
      <c r="BI173" s="173">
        <f>IF(N173="nulová",J173,0)</f>
        <v>0</v>
      </c>
      <c r="BJ173" s="27" t="s">
        <v>72</v>
      </c>
      <c r="BK173" s="173">
        <f>ROUND(I173*H173,2)</f>
        <v>0</v>
      </c>
      <c r="BL173" s="27" t="s">
        <v>122</v>
      </c>
      <c r="BM173" s="172" t="s">
        <v>230</v>
      </c>
      <c r="BN173" s="44"/>
    </row>
    <row r="174" spans="1:66" s="12" customFormat="1" ht="25.9" customHeight="1">
      <c r="A174" s="147"/>
      <c r="B174" s="148"/>
      <c r="C174" s="195"/>
      <c r="D174" s="149" t="s">
        <v>66</v>
      </c>
      <c r="E174" s="150" t="s">
        <v>231</v>
      </c>
      <c r="F174" s="150" t="s">
        <v>232</v>
      </c>
      <c r="G174" s="147"/>
      <c r="H174" s="147"/>
      <c r="I174" s="195"/>
      <c r="J174" s="151">
        <f>BK174</f>
        <v>0</v>
      </c>
      <c r="K174" s="147"/>
      <c r="L174" s="148"/>
      <c r="M174" s="152"/>
      <c r="N174" s="153"/>
      <c r="O174" s="153"/>
      <c r="P174" s="154">
        <f>P175+SUM(P176:P179)+P186</f>
        <v>113.169675</v>
      </c>
      <c r="Q174" s="153"/>
      <c r="R174" s="154">
        <f>R175+SUM(R176:R179)+R186</f>
        <v>0</v>
      </c>
      <c r="S174" s="153"/>
      <c r="T174" s="155">
        <f>T175+SUM(T176:T179)+T186</f>
        <v>0</v>
      </c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9" t="s">
        <v>72</v>
      </c>
      <c r="AS174" s="147"/>
      <c r="AT174" s="156" t="s">
        <v>66</v>
      </c>
      <c r="AU174" s="156" t="s">
        <v>67</v>
      </c>
      <c r="AV174" s="147"/>
      <c r="AW174" s="147"/>
      <c r="AX174" s="147"/>
      <c r="AY174" s="149" t="s">
        <v>115</v>
      </c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57">
        <f>BK175+SUM(BK176:BK179)+BK186</f>
        <v>0</v>
      </c>
      <c r="BL174" s="147"/>
      <c r="BM174" s="147"/>
      <c r="BN174" s="147"/>
    </row>
    <row r="175" spans="1:66" s="2" customFormat="1" ht="16.5" customHeight="1">
      <c r="A175" s="40"/>
      <c r="B175" s="41"/>
      <c r="C175" s="196">
        <v>28</v>
      </c>
      <c r="D175" s="160" t="s">
        <v>118</v>
      </c>
      <c r="E175" s="161" t="s">
        <v>233</v>
      </c>
      <c r="F175" s="162" t="s">
        <v>234</v>
      </c>
      <c r="G175" s="163" t="s">
        <v>235</v>
      </c>
      <c r="H175" s="164">
        <v>1</v>
      </c>
      <c r="I175" s="25">
        <v>0</v>
      </c>
      <c r="J175" s="166">
        <f>ROUND(I175*H175,2)</f>
        <v>0</v>
      </c>
      <c r="K175" s="167"/>
      <c r="L175" s="41"/>
      <c r="M175" s="168" t="s">
        <v>1</v>
      </c>
      <c r="N175" s="169" t="s">
        <v>32</v>
      </c>
      <c r="O175" s="170">
        <v>0</v>
      </c>
      <c r="P175" s="170">
        <f>O175*H175</f>
        <v>0</v>
      </c>
      <c r="Q175" s="170">
        <v>0</v>
      </c>
      <c r="R175" s="170">
        <f>Q175*H175</f>
        <v>0</v>
      </c>
      <c r="S175" s="170">
        <v>0</v>
      </c>
      <c r="T175" s="171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172" t="s">
        <v>122</v>
      </c>
      <c r="AS175" s="44"/>
      <c r="AT175" s="172" t="s">
        <v>118</v>
      </c>
      <c r="AU175" s="172" t="s">
        <v>72</v>
      </c>
      <c r="AV175" s="44"/>
      <c r="AW175" s="44"/>
      <c r="AX175" s="44"/>
      <c r="AY175" s="27" t="s">
        <v>115</v>
      </c>
      <c r="AZ175" s="44"/>
      <c r="BA175" s="44"/>
      <c r="BB175" s="44"/>
      <c r="BC175" s="44"/>
      <c r="BD175" s="44"/>
      <c r="BE175" s="173">
        <f>IF(N175="základní",J175,0)</f>
        <v>0</v>
      </c>
      <c r="BF175" s="173">
        <f>IF(N175="snížená",J175,0)</f>
        <v>0</v>
      </c>
      <c r="BG175" s="173">
        <f>IF(N175="zákl. přenesená",J175,0)</f>
        <v>0</v>
      </c>
      <c r="BH175" s="173">
        <f>IF(N175="sníž. přenesená",J175,0)</f>
        <v>0</v>
      </c>
      <c r="BI175" s="173">
        <f>IF(N175="nulová",J175,0)</f>
        <v>0</v>
      </c>
      <c r="BJ175" s="27" t="s">
        <v>72</v>
      </c>
      <c r="BK175" s="173">
        <f>ROUND(I175*H175,2)</f>
        <v>0</v>
      </c>
      <c r="BL175" s="27" t="s">
        <v>122</v>
      </c>
      <c r="BM175" s="172" t="s">
        <v>236</v>
      </c>
      <c r="BN175" s="44"/>
    </row>
    <row r="176" spans="1:66" s="2" customFormat="1" ht="16.5" customHeight="1">
      <c r="A176" s="40"/>
      <c r="B176" s="41"/>
      <c r="C176" s="196">
        <v>29</v>
      </c>
      <c r="D176" s="160" t="s">
        <v>118</v>
      </c>
      <c r="E176" s="161" t="s">
        <v>237</v>
      </c>
      <c r="F176" s="162" t="s">
        <v>238</v>
      </c>
      <c r="G176" s="163" t="s">
        <v>235</v>
      </c>
      <c r="H176" s="164">
        <v>1</v>
      </c>
      <c r="I176" s="25">
        <v>0</v>
      </c>
      <c r="J176" s="166">
        <f>ROUND(I176*H176,2)</f>
        <v>0</v>
      </c>
      <c r="K176" s="167"/>
      <c r="L176" s="41"/>
      <c r="M176" s="168" t="s">
        <v>1</v>
      </c>
      <c r="N176" s="169" t="s">
        <v>32</v>
      </c>
      <c r="O176" s="170">
        <v>0</v>
      </c>
      <c r="P176" s="170">
        <f>O176*H176</f>
        <v>0</v>
      </c>
      <c r="Q176" s="170">
        <v>0</v>
      </c>
      <c r="R176" s="170">
        <f>Q176*H176</f>
        <v>0</v>
      </c>
      <c r="S176" s="170">
        <v>0</v>
      </c>
      <c r="T176" s="171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172" t="s">
        <v>122</v>
      </c>
      <c r="AS176" s="44"/>
      <c r="AT176" s="172" t="s">
        <v>118</v>
      </c>
      <c r="AU176" s="172" t="s">
        <v>72</v>
      </c>
      <c r="AV176" s="44"/>
      <c r="AW176" s="44"/>
      <c r="AX176" s="44"/>
      <c r="AY176" s="27" t="s">
        <v>115</v>
      </c>
      <c r="AZ176" s="44"/>
      <c r="BA176" s="44"/>
      <c r="BB176" s="44"/>
      <c r="BC176" s="44"/>
      <c r="BD176" s="44"/>
      <c r="BE176" s="173">
        <f>IF(N176="základní",J176,0)</f>
        <v>0</v>
      </c>
      <c r="BF176" s="173">
        <f>IF(N176="snížená",J176,0)</f>
        <v>0</v>
      </c>
      <c r="BG176" s="173">
        <f>IF(N176="zákl. přenesená",J176,0)</f>
        <v>0</v>
      </c>
      <c r="BH176" s="173">
        <f>IF(N176="sníž. přenesená",J176,0)</f>
        <v>0</v>
      </c>
      <c r="BI176" s="173">
        <f>IF(N176="nulová",J176,0)</f>
        <v>0</v>
      </c>
      <c r="BJ176" s="27" t="s">
        <v>72</v>
      </c>
      <c r="BK176" s="173">
        <f>ROUND(I176*H176,2)</f>
        <v>0</v>
      </c>
      <c r="BL176" s="27" t="s">
        <v>122</v>
      </c>
      <c r="BM176" s="172" t="s">
        <v>239</v>
      </c>
      <c r="BN176" s="44"/>
    </row>
    <row r="177" spans="1:66" s="2" customFormat="1" ht="16.5" customHeight="1">
      <c r="A177" s="40"/>
      <c r="B177" s="41"/>
      <c r="C177" s="196">
        <v>30</v>
      </c>
      <c r="D177" s="160" t="s">
        <v>118</v>
      </c>
      <c r="E177" s="161" t="s">
        <v>240</v>
      </c>
      <c r="F177" s="162" t="s">
        <v>241</v>
      </c>
      <c r="G177" s="163" t="s">
        <v>235</v>
      </c>
      <c r="H177" s="164">
        <v>1</v>
      </c>
      <c r="I177" s="25">
        <v>0</v>
      </c>
      <c r="J177" s="166">
        <f>ROUND(I177*H177,2)</f>
        <v>0</v>
      </c>
      <c r="K177" s="167"/>
      <c r="L177" s="41"/>
      <c r="M177" s="168" t="s">
        <v>1</v>
      </c>
      <c r="N177" s="169" t="s">
        <v>32</v>
      </c>
      <c r="O177" s="170">
        <v>0</v>
      </c>
      <c r="P177" s="170">
        <f>O177*H177</f>
        <v>0</v>
      </c>
      <c r="Q177" s="170">
        <v>0</v>
      </c>
      <c r="R177" s="170">
        <f>Q177*H177</f>
        <v>0</v>
      </c>
      <c r="S177" s="170">
        <v>0</v>
      </c>
      <c r="T177" s="171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172" t="s">
        <v>122</v>
      </c>
      <c r="AS177" s="44"/>
      <c r="AT177" s="172" t="s">
        <v>118</v>
      </c>
      <c r="AU177" s="172" t="s">
        <v>72</v>
      </c>
      <c r="AV177" s="44"/>
      <c r="AW177" s="44"/>
      <c r="AX177" s="44"/>
      <c r="AY177" s="27" t="s">
        <v>115</v>
      </c>
      <c r="AZ177" s="44"/>
      <c r="BA177" s="44"/>
      <c r="BB177" s="44"/>
      <c r="BC177" s="44"/>
      <c r="BD177" s="44"/>
      <c r="BE177" s="173">
        <f>IF(N177="základní",J177,0)</f>
        <v>0</v>
      </c>
      <c r="BF177" s="173">
        <f>IF(N177="snížená",J177,0)</f>
        <v>0</v>
      </c>
      <c r="BG177" s="173">
        <f>IF(N177="zákl. přenesená",J177,0)</f>
        <v>0</v>
      </c>
      <c r="BH177" s="173">
        <f>IF(N177="sníž. přenesená",J177,0)</f>
        <v>0</v>
      </c>
      <c r="BI177" s="173">
        <f>IF(N177="nulová",J177,0)</f>
        <v>0</v>
      </c>
      <c r="BJ177" s="27" t="s">
        <v>72</v>
      </c>
      <c r="BK177" s="173">
        <f>ROUND(I177*H177,2)</f>
        <v>0</v>
      </c>
      <c r="BL177" s="27" t="s">
        <v>122</v>
      </c>
      <c r="BM177" s="172" t="s">
        <v>242</v>
      </c>
      <c r="BN177" s="44"/>
    </row>
    <row r="178" spans="1:66" s="2" customFormat="1" ht="16.5" customHeight="1">
      <c r="A178" s="40"/>
      <c r="B178" s="41"/>
      <c r="C178" s="196">
        <v>31</v>
      </c>
      <c r="D178" s="160" t="s">
        <v>118</v>
      </c>
      <c r="E178" s="161" t="s">
        <v>243</v>
      </c>
      <c r="F178" s="162" t="s">
        <v>244</v>
      </c>
      <c r="G178" s="163" t="s">
        <v>235</v>
      </c>
      <c r="H178" s="164">
        <v>1</v>
      </c>
      <c r="I178" s="25">
        <v>0</v>
      </c>
      <c r="J178" s="166">
        <f>ROUND(I178*H178,2)</f>
        <v>0</v>
      </c>
      <c r="K178" s="167"/>
      <c r="L178" s="41"/>
      <c r="M178" s="168" t="s">
        <v>1</v>
      </c>
      <c r="N178" s="169" t="s">
        <v>32</v>
      </c>
      <c r="O178" s="170">
        <v>0</v>
      </c>
      <c r="P178" s="170">
        <f>O178*H178</f>
        <v>0</v>
      </c>
      <c r="Q178" s="170">
        <v>0</v>
      </c>
      <c r="R178" s="170">
        <f>Q178*H178</f>
        <v>0</v>
      </c>
      <c r="S178" s="170">
        <v>0</v>
      </c>
      <c r="T178" s="171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172" t="s">
        <v>122</v>
      </c>
      <c r="AS178" s="44"/>
      <c r="AT178" s="172" t="s">
        <v>118</v>
      </c>
      <c r="AU178" s="172" t="s">
        <v>72</v>
      </c>
      <c r="AV178" s="44"/>
      <c r="AW178" s="44"/>
      <c r="AX178" s="44"/>
      <c r="AY178" s="27" t="s">
        <v>115</v>
      </c>
      <c r="AZ178" s="44"/>
      <c r="BA178" s="44"/>
      <c r="BB178" s="44"/>
      <c r="BC178" s="44"/>
      <c r="BD178" s="44"/>
      <c r="BE178" s="173">
        <f>IF(N178="základní",J178,0)</f>
        <v>0</v>
      </c>
      <c r="BF178" s="173">
        <f>IF(N178="snížená",J178,0)</f>
        <v>0</v>
      </c>
      <c r="BG178" s="173">
        <f>IF(N178="zákl. přenesená",J178,0)</f>
        <v>0</v>
      </c>
      <c r="BH178" s="173">
        <f>IF(N178="sníž. přenesená",J178,0)</f>
        <v>0</v>
      </c>
      <c r="BI178" s="173">
        <f>IF(N178="nulová",J178,0)</f>
        <v>0</v>
      </c>
      <c r="BJ178" s="27" t="s">
        <v>72</v>
      </c>
      <c r="BK178" s="173">
        <f>ROUND(I178*H178,2)</f>
        <v>0</v>
      </c>
      <c r="BL178" s="27" t="s">
        <v>122</v>
      </c>
      <c r="BM178" s="172" t="s">
        <v>245</v>
      </c>
      <c r="BN178" s="44"/>
    </row>
    <row r="179" spans="1:66" s="12" customFormat="1" ht="22.75" customHeight="1">
      <c r="A179" s="147"/>
      <c r="B179" s="148"/>
      <c r="C179" s="195"/>
      <c r="D179" s="149" t="s">
        <v>66</v>
      </c>
      <c r="E179" s="158" t="s">
        <v>246</v>
      </c>
      <c r="F179" s="158" t="s">
        <v>247</v>
      </c>
      <c r="G179" s="147"/>
      <c r="H179" s="147"/>
      <c r="I179" s="195"/>
      <c r="J179" s="159">
        <f>BK179</f>
        <v>0</v>
      </c>
      <c r="K179" s="147"/>
      <c r="L179" s="148"/>
      <c r="M179" s="152"/>
      <c r="N179" s="153"/>
      <c r="O179" s="153"/>
      <c r="P179" s="154">
        <f>SUM(P180:P185)</f>
        <v>82.519054999999994</v>
      </c>
      <c r="Q179" s="153"/>
      <c r="R179" s="154">
        <f>SUM(R180:R185)</f>
        <v>0</v>
      </c>
      <c r="S179" s="153"/>
      <c r="T179" s="155">
        <f>SUM(T180:T185)</f>
        <v>0</v>
      </c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9" t="s">
        <v>72</v>
      </c>
      <c r="AS179" s="147"/>
      <c r="AT179" s="156" t="s">
        <v>66</v>
      </c>
      <c r="AU179" s="156" t="s">
        <v>72</v>
      </c>
      <c r="AV179" s="147"/>
      <c r="AW179" s="147"/>
      <c r="AX179" s="147"/>
      <c r="AY179" s="149" t="s">
        <v>115</v>
      </c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57">
        <f>SUM(BK180:BK185)</f>
        <v>0</v>
      </c>
      <c r="BL179" s="147"/>
      <c r="BM179" s="147"/>
      <c r="BN179" s="147"/>
    </row>
    <row r="180" spans="1:66" s="2" customFormat="1" ht="24.15" customHeight="1">
      <c r="A180" s="40"/>
      <c r="B180" s="41"/>
      <c r="C180" s="196">
        <v>32</v>
      </c>
      <c r="D180" s="160" t="s">
        <v>118</v>
      </c>
      <c r="E180" s="161" t="s">
        <v>248</v>
      </c>
      <c r="F180" s="162" t="s">
        <v>249</v>
      </c>
      <c r="G180" s="163" t="s">
        <v>161</v>
      </c>
      <c r="H180" s="198">
        <v>23.146999999999998</v>
      </c>
      <c r="I180" s="25">
        <v>0</v>
      </c>
      <c r="J180" s="166">
        <f>ROUND(I180*H180,2)</f>
        <v>0</v>
      </c>
      <c r="K180" s="167"/>
      <c r="L180" s="41"/>
      <c r="M180" s="168" t="s">
        <v>1</v>
      </c>
      <c r="N180" s="169" t="s">
        <v>32</v>
      </c>
      <c r="O180" s="170">
        <v>1.47</v>
      </c>
      <c r="P180" s="170">
        <f>O180*H180</f>
        <v>34.026089999999996</v>
      </c>
      <c r="Q180" s="170">
        <v>0</v>
      </c>
      <c r="R180" s="170">
        <f>Q180*H180</f>
        <v>0</v>
      </c>
      <c r="S180" s="170">
        <v>0</v>
      </c>
      <c r="T180" s="171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172" t="s">
        <v>122</v>
      </c>
      <c r="AS180" s="44"/>
      <c r="AT180" s="172" t="s">
        <v>118</v>
      </c>
      <c r="AU180" s="172" t="s">
        <v>74</v>
      </c>
      <c r="AV180" s="44"/>
      <c r="AW180" s="44"/>
      <c r="AX180" s="44"/>
      <c r="AY180" s="27" t="s">
        <v>115</v>
      </c>
      <c r="AZ180" s="44"/>
      <c r="BA180" s="44"/>
      <c r="BB180" s="44"/>
      <c r="BC180" s="44"/>
      <c r="BD180" s="44"/>
      <c r="BE180" s="173">
        <f>IF(N180="základní",J180,0)</f>
        <v>0</v>
      </c>
      <c r="BF180" s="173">
        <f>IF(N180="snížená",J180,0)</f>
        <v>0</v>
      </c>
      <c r="BG180" s="173">
        <f>IF(N180="zákl. přenesená",J180,0)</f>
        <v>0</v>
      </c>
      <c r="BH180" s="173">
        <f>IF(N180="sníž. přenesená",J180,0)</f>
        <v>0</v>
      </c>
      <c r="BI180" s="173">
        <f>IF(N180="nulová",J180,0)</f>
        <v>0</v>
      </c>
      <c r="BJ180" s="27" t="s">
        <v>72</v>
      </c>
      <c r="BK180" s="173">
        <f>ROUND(I180*H180,2)</f>
        <v>0</v>
      </c>
      <c r="BL180" s="27" t="s">
        <v>122</v>
      </c>
      <c r="BM180" s="172" t="s">
        <v>250</v>
      </c>
      <c r="BN180" s="44"/>
    </row>
    <row r="181" spans="1:66" s="2" customFormat="1" ht="33" customHeight="1">
      <c r="A181" s="40"/>
      <c r="B181" s="41"/>
      <c r="C181" s="196">
        <v>33</v>
      </c>
      <c r="D181" s="160" t="s">
        <v>118</v>
      </c>
      <c r="E181" s="161" t="s">
        <v>251</v>
      </c>
      <c r="F181" s="162" t="s">
        <v>252</v>
      </c>
      <c r="G181" s="163" t="s">
        <v>161</v>
      </c>
      <c r="H181" s="198">
        <v>23.146999999999998</v>
      </c>
      <c r="I181" s="25">
        <v>0</v>
      </c>
      <c r="J181" s="166">
        <f>ROUND(I181*H181,2)</f>
        <v>0</v>
      </c>
      <c r="K181" s="167"/>
      <c r="L181" s="41"/>
      <c r="M181" s="168" t="s">
        <v>1</v>
      </c>
      <c r="N181" s="169" t="s">
        <v>32</v>
      </c>
      <c r="O181" s="170">
        <v>1.88</v>
      </c>
      <c r="P181" s="170">
        <f>O181*H181</f>
        <v>43.516359999999992</v>
      </c>
      <c r="Q181" s="170">
        <v>0</v>
      </c>
      <c r="R181" s="170">
        <f>Q181*H181</f>
        <v>0</v>
      </c>
      <c r="S181" s="170">
        <v>0</v>
      </c>
      <c r="T181" s="171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172" t="s">
        <v>122</v>
      </c>
      <c r="AS181" s="44"/>
      <c r="AT181" s="172" t="s">
        <v>118</v>
      </c>
      <c r="AU181" s="172" t="s">
        <v>74</v>
      </c>
      <c r="AV181" s="44"/>
      <c r="AW181" s="44"/>
      <c r="AX181" s="44"/>
      <c r="AY181" s="27" t="s">
        <v>115</v>
      </c>
      <c r="AZ181" s="44"/>
      <c r="BA181" s="44"/>
      <c r="BB181" s="44"/>
      <c r="BC181" s="44"/>
      <c r="BD181" s="44"/>
      <c r="BE181" s="173">
        <f>IF(N181="základní",J181,0)</f>
        <v>0</v>
      </c>
      <c r="BF181" s="173">
        <f>IF(N181="snížená",J181,0)</f>
        <v>0</v>
      </c>
      <c r="BG181" s="173">
        <f>IF(N181="zákl. přenesená",J181,0)</f>
        <v>0</v>
      </c>
      <c r="BH181" s="173">
        <f>IF(N181="sníž. přenesená",J181,0)</f>
        <v>0</v>
      </c>
      <c r="BI181" s="173">
        <f>IF(N181="nulová",J181,0)</f>
        <v>0</v>
      </c>
      <c r="BJ181" s="27" t="s">
        <v>72</v>
      </c>
      <c r="BK181" s="173">
        <f>ROUND(I181*H181,2)</f>
        <v>0</v>
      </c>
      <c r="BL181" s="27" t="s">
        <v>122</v>
      </c>
      <c r="BM181" s="172" t="s">
        <v>253</v>
      </c>
      <c r="BN181" s="44"/>
    </row>
    <row r="182" spans="1:66" s="2" customFormat="1" ht="24.15" customHeight="1">
      <c r="A182" s="40"/>
      <c r="B182" s="41"/>
      <c r="C182" s="196">
        <v>34</v>
      </c>
      <c r="D182" s="160" t="s">
        <v>118</v>
      </c>
      <c r="E182" s="161" t="s">
        <v>254</v>
      </c>
      <c r="F182" s="162" t="s">
        <v>255</v>
      </c>
      <c r="G182" s="163" t="s">
        <v>161</v>
      </c>
      <c r="H182" s="198">
        <v>23.146999999999998</v>
      </c>
      <c r="I182" s="25">
        <v>0</v>
      </c>
      <c r="J182" s="166">
        <f>ROUND(I182*H182,2)</f>
        <v>0</v>
      </c>
      <c r="K182" s="167"/>
      <c r="L182" s="41"/>
      <c r="M182" s="168" t="s">
        <v>1</v>
      </c>
      <c r="N182" s="169" t="s">
        <v>32</v>
      </c>
      <c r="O182" s="170">
        <v>0.125</v>
      </c>
      <c r="P182" s="170">
        <f>O182*H182</f>
        <v>2.8933749999999998</v>
      </c>
      <c r="Q182" s="170">
        <v>0</v>
      </c>
      <c r="R182" s="170">
        <f>Q182*H182</f>
        <v>0</v>
      </c>
      <c r="S182" s="170">
        <v>0</v>
      </c>
      <c r="T182" s="171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172" t="s">
        <v>122</v>
      </c>
      <c r="AS182" s="44"/>
      <c r="AT182" s="172" t="s">
        <v>118</v>
      </c>
      <c r="AU182" s="172" t="s">
        <v>74</v>
      </c>
      <c r="AV182" s="44"/>
      <c r="AW182" s="44"/>
      <c r="AX182" s="44"/>
      <c r="AY182" s="27" t="s">
        <v>115</v>
      </c>
      <c r="AZ182" s="44"/>
      <c r="BA182" s="44"/>
      <c r="BB182" s="44"/>
      <c r="BC182" s="44"/>
      <c r="BD182" s="44"/>
      <c r="BE182" s="173">
        <f>IF(N182="základní",J182,0)</f>
        <v>0</v>
      </c>
      <c r="BF182" s="173">
        <f>IF(N182="snížená",J182,0)</f>
        <v>0</v>
      </c>
      <c r="BG182" s="173">
        <f>IF(N182="zákl. přenesená",J182,0)</f>
        <v>0</v>
      </c>
      <c r="BH182" s="173">
        <f>IF(N182="sníž. přenesená",J182,0)</f>
        <v>0</v>
      </c>
      <c r="BI182" s="173">
        <f>IF(N182="nulová",J182,0)</f>
        <v>0</v>
      </c>
      <c r="BJ182" s="27" t="s">
        <v>72</v>
      </c>
      <c r="BK182" s="173">
        <f>ROUND(I182*H182,2)</f>
        <v>0</v>
      </c>
      <c r="BL182" s="27" t="s">
        <v>122</v>
      </c>
      <c r="BM182" s="172" t="s">
        <v>256</v>
      </c>
      <c r="BN182" s="44"/>
    </row>
    <row r="183" spans="1:66" s="2" customFormat="1" ht="24.15" customHeight="1">
      <c r="A183" s="40"/>
      <c r="B183" s="41"/>
      <c r="C183" s="196">
        <v>35</v>
      </c>
      <c r="D183" s="160" t="s">
        <v>118</v>
      </c>
      <c r="E183" s="161" t="s">
        <v>257</v>
      </c>
      <c r="F183" s="162" t="s">
        <v>258</v>
      </c>
      <c r="G183" s="163" t="s">
        <v>161</v>
      </c>
      <c r="H183" s="198">
        <v>347.20499999999998</v>
      </c>
      <c r="I183" s="25">
        <v>0</v>
      </c>
      <c r="J183" s="166">
        <f>ROUND(I183*H183,2)</f>
        <v>0</v>
      </c>
      <c r="K183" s="167"/>
      <c r="L183" s="41"/>
      <c r="M183" s="168" t="s">
        <v>1</v>
      </c>
      <c r="N183" s="169" t="s">
        <v>32</v>
      </c>
      <c r="O183" s="170">
        <v>6.0000000000000001E-3</v>
      </c>
      <c r="P183" s="170">
        <f>O183*H183</f>
        <v>2.0832299999999999</v>
      </c>
      <c r="Q183" s="170">
        <v>0</v>
      </c>
      <c r="R183" s="170">
        <f>Q183*H183</f>
        <v>0</v>
      </c>
      <c r="S183" s="170">
        <v>0</v>
      </c>
      <c r="T183" s="171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172" t="s">
        <v>122</v>
      </c>
      <c r="AS183" s="44"/>
      <c r="AT183" s="172" t="s">
        <v>118</v>
      </c>
      <c r="AU183" s="172" t="s">
        <v>74</v>
      </c>
      <c r="AV183" s="44"/>
      <c r="AW183" s="44"/>
      <c r="AX183" s="44"/>
      <c r="AY183" s="27" t="s">
        <v>115</v>
      </c>
      <c r="AZ183" s="44"/>
      <c r="BA183" s="44"/>
      <c r="BB183" s="44"/>
      <c r="BC183" s="44"/>
      <c r="BD183" s="44"/>
      <c r="BE183" s="173">
        <f>IF(N183="základní",J183,0)</f>
        <v>0</v>
      </c>
      <c r="BF183" s="173">
        <f>IF(N183="snížená",J183,0)</f>
        <v>0</v>
      </c>
      <c r="BG183" s="173">
        <f>IF(N183="zákl. přenesená",J183,0)</f>
        <v>0</v>
      </c>
      <c r="BH183" s="173">
        <f>IF(N183="sníž. přenesená",J183,0)</f>
        <v>0</v>
      </c>
      <c r="BI183" s="173">
        <f>IF(N183="nulová",J183,0)</f>
        <v>0</v>
      </c>
      <c r="BJ183" s="27" t="s">
        <v>72</v>
      </c>
      <c r="BK183" s="173">
        <f>ROUND(I183*H183,2)</f>
        <v>0</v>
      </c>
      <c r="BL183" s="27" t="s">
        <v>122</v>
      </c>
      <c r="BM183" s="172" t="s">
        <v>259</v>
      </c>
      <c r="BN183" s="44"/>
    </row>
    <row r="184" spans="1:66" s="13" customFormat="1">
      <c r="A184" s="185"/>
      <c r="B184" s="186"/>
      <c r="C184" s="197"/>
      <c r="D184" s="187" t="s">
        <v>134</v>
      </c>
      <c r="E184" s="188" t="s">
        <v>1</v>
      </c>
      <c r="F184" s="189" t="s">
        <v>260</v>
      </c>
      <c r="G184" s="185"/>
      <c r="H184" s="199">
        <v>347.20499999999998</v>
      </c>
      <c r="I184" s="197"/>
      <c r="J184" s="185"/>
      <c r="K184" s="185"/>
      <c r="L184" s="186"/>
      <c r="M184" s="191"/>
      <c r="N184" s="192"/>
      <c r="O184" s="192"/>
      <c r="P184" s="192"/>
      <c r="Q184" s="192"/>
      <c r="R184" s="192"/>
      <c r="S184" s="192"/>
      <c r="T184" s="193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5"/>
      <c r="AT184" s="188" t="s">
        <v>134</v>
      </c>
      <c r="AU184" s="188" t="s">
        <v>74</v>
      </c>
      <c r="AV184" s="185" t="s">
        <v>74</v>
      </c>
      <c r="AW184" s="185" t="s">
        <v>24</v>
      </c>
      <c r="AX184" s="185" t="s">
        <v>72</v>
      </c>
      <c r="AY184" s="188" t="s">
        <v>115</v>
      </c>
      <c r="AZ184" s="185"/>
      <c r="BA184" s="185"/>
      <c r="BB184" s="185"/>
      <c r="BC184" s="185"/>
      <c r="BD184" s="185"/>
      <c r="BE184" s="185"/>
      <c r="BF184" s="185"/>
      <c r="BG184" s="185"/>
      <c r="BH184" s="185"/>
      <c r="BI184" s="185"/>
      <c r="BJ184" s="185"/>
      <c r="BK184" s="185"/>
      <c r="BL184" s="185"/>
      <c r="BM184" s="185"/>
      <c r="BN184" s="185"/>
    </row>
    <row r="185" spans="1:66" s="2" customFormat="1" ht="33" customHeight="1">
      <c r="A185" s="40"/>
      <c r="B185" s="41"/>
      <c r="C185" s="196">
        <v>36</v>
      </c>
      <c r="D185" s="160" t="s">
        <v>118</v>
      </c>
      <c r="E185" s="161" t="s">
        <v>261</v>
      </c>
      <c r="F185" s="162" t="s">
        <v>262</v>
      </c>
      <c r="G185" s="163" t="s">
        <v>161</v>
      </c>
      <c r="H185" s="198">
        <v>23.146999999999998</v>
      </c>
      <c r="I185" s="25">
        <v>0</v>
      </c>
      <c r="J185" s="166">
        <f>ROUND(I185*H185,2)</f>
        <v>0</v>
      </c>
      <c r="K185" s="167"/>
      <c r="L185" s="41"/>
      <c r="M185" s="168" t="s">
        <v>1</v>
      </c>
      <c r="N185" s="169" t="s">
        <v>32</v>
      </c>
      <c r="O185" s="170">
        <v>0</v>
      </c>
      <c r="P185" s="170">
        <f>O185*H185</f>
        <v>0</v>
      </c>
      <c r="Q185" s="170">
        <v>0</v>
      </c>
      <c r="R185" s="170">
        <f>Q185*H185</f>
        <v>0</v>
      </c>
      <c r="S185" s="170">
        <v>0</v>
      </c>
      <c r="T185" s="171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172" t="s">
        <v>122</v>
      </c>
      <c r="AS185" s="44"/>
      <c r="AT185" s="172" t="s">
        <v>118</v>
      </c>
      <c r="AU185" s="172" t="s">
        <v>74</v>
      </c>
      <c r="AV185" s="44"/>
      <c r="AW185" s="44"/>
      <c r="AX185" s="44"/>
      <c r="AY185" s="27" t="s">
        <v>115</v>
      </c>
      <c r="AZ185" s="44"/>
      <c r="BA185" s="44"/>
      <c r="BB185" s="44"/>
      <c r="BC185" s="44"/>
      <c r="BD185" s="44"/>
      <c r="BE185" s="173">
        <f>IF(N185="základní",J185,0)</f>
        <v>0</v>
      </c>
      <c r="BF185" s="173">
        <f>IF(N185="snížená",J185,0)</f>
        <v>0</v>
      </c>
      <c r="BG185" s="173">
        <f>IF(N185="zákl. přenesená",J185,0)</f>
        <v>0</v>
      </c>
      <c r="BH185" s="173">
        <f>IF(N185="sníž. přenesená",J185,0)</f>
        <v>0</v>
      </c>
      <c r="BI185" s="173">
        <f>IF(N185="nulová",J185,0)</f>
        <v>0</v>
      </c>
      <c r="BJ185" s="27" t="s">
        <v>72</v>
      </c>
      <c r="BK185" s="173">
        <f>ROUND(I185*H185,2)</f>
        <v>0</v>
      </c>
      <c r="BL185" s="27" t="s">
        <v>122</v>
      </c>
      <c r="BM185" s="172" t="s">
        <v>263</v>
      </c>
      <c r="BN185" s="44"/>
    </row>
    <row r="186" spans="1:66" s="12" customFormat="1" ht="22.75" customHeight="1">
      <c r="A186" s="147"/>
      <c r="B186" s="148"/>
      <c r="C186" s="195"/>
      <c r="D186" s="149" t="s">
        <v>66</v>
      </c>
      <c r="E186" s="158" t="s">
        <v>264</v>
      </c>
      <c r="F186" s="158" t="s">
        <v>265</v>
      </c>
      <c r="G186" s="147"/>
      <c r="H186" s="195"/>
      <c r="I186" s="195"/>
      <c r="J186" s="159">
        <f>BK186</f>
        <v>0</v>
      </c>
      <c r="K186" s="147"/>
      <c r="L186" s="148"/>
      <c r="M186" s="152"/>
      <c r="N186" s="153"/>
      <c r="O186" s="153"/>
      <c r="P186" s="154">
        <f>SUM(P187:P188)</f>
        <v>30.65062</v>
      </c>
      <c r="Q186" s="153"/>
      <c r="R186" s="154">
        <f>SUM(R187:R188)</f>
        <v>0</v>
      </c>
      <c r="S186" s="153"/>
      <c r="T186" s="155">
        <f>SUM(T187:T188)</f>
        <v>0</v>
      </c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9" t="s">
        <v>72</v>
      </c>
      <c r="AS186" s="147"/>
      <c r="AT186" s="156" t="s">
        <v>66</v>
      </c>
      <c r="AU186" s="156" t="s">
        <v>72</v>
      </c>
      <c r="AV186" s="147"/>
      <c r="AW186" s="147"/>
      <c r="AX186" s="147"/>
      <c r="AY186" s="149" t="s">
        <v>115</v>
      </c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57">
        <f>SUM(BK187:BK188)</f>
        <v>0</v>
      </c>
      <c r="BL186" s="147"/>
      <c r="BM186" s="147"/>
      <c r="BN186" s="147"/>
    </row>
    <row r="187" spans="1:66" s="2" customFormat="1" ht="24.15" customHeight="1">
      <c r="A187" s="40"/>
      <c r="B187" s="41"/>
      <c r="C187" s="196">
        <v>37</v>
      </c>
      <c r="D187" s="160" t="s">
        <v>118</v>
      </c>
      <c r="E187" s="161" t="s">
        <v>266</v>
      </c>
      <c r="F187" s="162" t="s">
        <v>267</v>
      </c>
      <c r="G187" s="163" t="s">
        <v>161</v>
      </c>
      <c r="H187" s="198">
        <v>10.717000000000001</v>
      </c>
      <c r="I187" s="25">
        <v>0</v>
      </c>
      <c r="J187" s="166">
        <f>ROUND(I187*H187,2)</f>
        <v>0</v>
      </c>
      <c r="K187" s="167"/>
      <c r="L187" s="41"/>
      <c r="M187" s="168" t="s">
        <v>1</v>
      </c>
      <c r="N187" s="169" t="s">
        <v>32</v>
      </c>
      <c r="O187" s="170">
        <v>2.6970000000000001</v>
      </c>
      <c r="P187" s="170">
        <f>O187*H187</f>
        <v>28.903749000000001</v>
      </c>
      <c r="Q187" s="170">
        <v>0</v>
      </c>
      <c r="R187" s="170">
        <f>Q187*H187</f>
        <v>0</v>
      </c>
      <c r="S187" s="170">
        <v>0</v>
      </c>
      <c r="T187" s="171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172" t="s">
        <v>122</v>
      </c>
      <c r="AS187" s="44"/>
      <c r="AT187" s="172" t="s">
        <v>118</v>
      </c>
      <c r="AU187" s="172" t="s">
        <v>74</v>
      </c>
      <c r="AV187" s="44"/>
      <c r="AW187" s="44"/>
      <c r="AX187" s="44"/>
      <c r="AY187" s="27" t="s">
        <v>115</v>
      </c>
      <c r="AZ187" s="44"/>
      <c r="BA187" s="44"/>
      <c r="BB187" s="44"/>
      <c r="BC187" s="44"/>
      <c r="BD187" s="44"/>
      <c r="BE187" s="173">
        <f>IF(N187="základní",J187,0)</f>
        <v>0</v>
      </c>
      <c r="BF187" s="173">
        <f>IF(N187="snížená",J187,0)</f>
        <v>0</v>
      </c>
      <c r="BG187" s="173">
        <f>IF(N187="zákl. přenesená",J187,0)</f>
        <v>0</v>
      </c>
      <c r="BH187" s="173">
        <f>IF(N187="sníž. přenesená",J187,0)</f>
        <v>0</v>
      </c>
      <c r="BI187" s="173">
        <f>IF(N187="nulová",J187,0)</f>
        <v>0</v>
      </c>
      <c r="BJ187" s="27" t="s">
        <v>72</v>
      </c>
      <c r="BK187" s="173">
        <f>ROUND(I187*H187,2)</f>
        <v>0</v>
      </c>
      <c r="BL187" s="27" t="s">
        <v>122</v>
      </c>
      <c r="BM187" s="172" t="s">
        <v>268</v>
      </c>
      <c r="BN187" s="44"/>
    </row>
    <row r="188" spans="1:66" s="2" customFormat="1" ht="24.15" customHeight="1">
      <c r="A188" s="40"/>
      <c r="B188" s="41"/>
      <c r="C188" s="196">
        <v>38</v>
      </c>
      <c r="D188" s="160" t="s">
        <v>118</v>
      </c>
      <c r="E188" s="161" t="s">
        <v>269</v>
      </c>
      <c r="F188" s="162" t="s">
        <v>270</v>
      </c>
      <c r="G188" s="163" t="s">
        <v>161</v>
      </c>
      <c r="H188" s="198">
        <v>10.717000000000001</v>
      </c>
      <c r="I188" s="25">
        <v>0</v>
      </c>
      <c r="J188" s="166">
        <f>ROUND(I188*H188,2)</f>
        <v>0</v>
      </c>
      <c r="K188" s="167"/>
      <c r="L188" s="41"/>
      <c r="M188" s="168" t="s">
        <v>1</v>
      </c>
      <c r="N188" s="169" t="s">
        <v>32</v>
      </c>
      <c r="O188" s="170">
        <v>0.16300000000000001</v>
      </c>
      <c r="P188" s="170">
        <f>O188*H188</f>
        <v>1.7468710000000001</v>
      </c>
      <c r="Q188" s="170">
        <v>0</v>
      </c>
      <c r="R188" s="170">
        <f>Q188*H188</f>
        <v>0</v>
      </c>
      <c r="S188" s="170">
        <v>0</v>
      </c>
      <c r="T188" s="171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172" t="s">
        <v>122</v>
      </c>
      <c r="AS188" s="44"/>
      <c r="AT188" s="172" t="s">
        <v>118</v>
      </c>
      <c r="AU188" s="172" t="s">
        <v>74</v>
      </c>
      <c r="AV188" s="44"/>
      <c r="AW188" s="44"/>
      <c r="AX188" s="44"/>
      <c r="AY188" s="27" t="s">
        <v>115</v>
      </c>
      <c r="AZ188" s="44"/>
      <c r="BA188" s="44"/>
      <c r="BB188" s="44"/>
      <c r="BC188" s="44"/>
      <c r="BD188" s="44"/>
      <c r="BE188" s="173">
        <f>IF(N188="základní",J188,0)</f>
        <v>0</v>
      </c>
      <c r="BF188" s="173">
        <f>IF(N188="snížená",J188,0)</f>
        <v>0</v>
      </c>
      <c r="BG188" s="173">
        <f>IF(N188="zákl. přenesená",J188,0)</f>
        <v>0</v>
      </c>
      <c r="BH188" s="173">
        <f>IF(N188="sníž. přenesená",J188,0)</f>
        <v>0</v>
      </c>
      <c r="BI188" s="173">
        <f>IF(N188="nulová",J188,0)</f>
        <v>0</v>
      </c>
      <c r="BJ188" s="27" t="s">
        <v>72</v>
      </c>
      <c r="BK188" s="173">
        <f>ROUND(I188*H188,2)</f>
        <v>0</v>
      </c>
      <c r="BL188" s="27" t="s">
        <v>122</v>
      </c>
      <c r="BM188" s="172" t="s">
        <v>271</v>
      </c>
      <c r="BN188" s="44"/>
    </row>
    <row r="189" spans="1:66" s="12" customFormat="1" ht="25.9" customHeight="1">
      <c r="A189" s="147"/>
      <c r="B189" s="148"/>
      <c r="C189" s="195"/>
      <c r="D189" s="149" t="s">
        <v>66</v>
      </c>
      <c r="E189" s="150" t="s">
        <v>272</v>
      </c>
      <c r="F189" s="150" t="s">
        <v>273</v>
      </c>
      <c r="G189" s="147"/>
      <c r="H189" s="147"/>
      <c r="I189" s="195"/>
      <c r="J189" s="151">
        <f>BK189</f>
        <v>0</v>
      </c>
      <c r="K189" s="147"/>
      <c r="L189" s="148"/>
      <c r="M189" s="152"/>
      <c r="N189" s="153"/>
      <c r="O189" s="153"/>
      <c r="P189" s="154">
        <f>P190+P197+P201+P208+P214+P218+P226+P236+P250+P255</f>
        <v>342.494373</v>
      </c>
      <c r="Q189" s="153"/>
      <c r="R189" s="154">
        <f>R190+R197+R201+R208+R214+R218+R226+R236+R250+R255</f>
        <v>5.269436999999999</v>
      </c>
      <c r="S189" s="153"/>
      <c r="T189" s="155">
        <f>T190+T197+T201+T208+T214+T218+T226+T236+T250+T255</f>
        <v>18.152376840000002</v>
      </c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9" t="s">
        <v>74</v>
      </c>
      <c r="AS189" s="147"/>
      <c r="AT189" s="156" t="s">
        <v>66</v>
      </c>
      <c r="AU189" s="156" t="s">
        <v>67</v>
      </c>
      <c r="AV189" s="147"/>
      <c r="AW189" s="147"/>
      <c r="AX189" s="147"/>
      <c r="AY189" s="149" t="s">
        <v>115</v>
      </c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57">
        <f>BK190+BK197+BK201+BK208+BK214+BK218+BK226+BK236+BK250+BK255</f>
        <v>0</v>
      </c>
      <c r="BL189" s="147"/>
      <c r="BM189" s="147"/>
      <c r="BN189" s="147"/>
    </row>
    <row r="190" spans="1:66" s="12" customFormat="1" ht="22.75" customHeight="1">
      <c r="A190" s="147"/>
      <c r="B190" s="148"/>
      <c r="C190" s="195"/>
      <c r="D190" s="149" t="s">
        <v>66</v>
      </c>
      <c r="E190" s="158" t="s">
        <v>274</v>
      </c>
      <c r="F190" s="158" t="s">
        <v>275</v>
      </c>
      <c r="G190" s="147"/>
      <c r="H190" s="147"/>
      <c r="I190" s="195"/>
      <c r="J190" s="159">
        <f>BK190</f>
        <v>0</v>
      </c>
      <c r="K190" s="147"/>
      <c r="L190" s="148"/>
      <c r="M190" s="152"/>
      <c r="N190" s="153"/>
      <c r="O190" s="153"/>
      <c r="P190" s="154">
        <f>SUM(P191:P196)</f>
        <v>1.54836</v>
      </c>
      <c r="Q190" s="153"/>
      <c r="R190" s="154">
        <f>SUM(R191:R196)</f>
        <v>3.0350999999999996E-2</v>
      </c>
      <c r="S190" s="153"/>
      <c r="T190" s="155">
        <f>SUM(T191:T196)</f>
        <v>0</v>
      </c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9" t="s">
        <v>74</v>
      </c>
      <c r="AS190" s="147"/>
      <c r="AT190" s="156" t="s">
        <v>66</v>
      </c>
      <c r="AU190" s="156" t="s">
        <v>72</v>
      </c>
      <c r="AV190" s="147"/>
      <c r="AW190" s="147"/>
      <c r="AX190" s="147"/>
      <c r="AY190" s="149" t="s">
        <v>115</v>
      </c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57">
        <f>SUM(BK191:BK196)</f>
        <v>0</v>
      </c>
      <c r="BL190" s="147"/>
      <c r="BM190" s="147"/>
      <c r="BN190" s="147"/>
    </row>
    <row r="191" spans="1:66" s="2" customFormat="1" ht="24.15" customHeight="1">
      <c r="A191" s="40"/>
      <c r="B191" s="41"/>
      <c r="C191" s="196">
        <v>39</v>
      </c>
      <c r="D191" s="160" t="s">
        <v>118</v>
      </c>
      <c r="E191" s="161" t="s">
        <v>454</v>
      </c>
      <c r="F191" s="200" t="s">
        <v>455</v>
      </c>
      <c r="G191" s="201" t="s">
        <v>132</v>
      </c>
      <c r="H191" s="198">
        <v>4.5</v>
      </c>
      <c r="I191" s="25">
        <v>0</v>
      </c>
      <c r="J191" s="166">
        <f>ROUND(I191*H191,2)</f>
        <v>0</v>
      </c>
      <c r="K191" s="167"/>
      <c r="L191" s="41"/>
      <c r="M191" s="168" t="s">
        <v>1</v>
      </c>
      <c r="N191" s="169" t="s">
        <v>32</v>
      </c>
      <c r="O191" s="170">
        <v>0.1</v>
      </c>
      <c r="P191" s="170">
        <f>O191*H191</f>
        <v>0.45</v>
      </c>
      <c r="Q191" s="170">
        <v>0</v>
      </c>
      <c r="R191" s="170">
        <f>Q191*H191</f>
        <v>0</v>
      </c>
      <c r="S191" s="170">
        <v>0</v>
      </c>
      <c r="T191" s="171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172" t="s">
        <v>146</v>
      </c>
      <c r="AS191" s="44"/>
      <c r="AT191" s="172" t="s">
        <v>118</v>
      </c>
      <c r="AU191" s="172" t="s">
        <v>74</v>
      </c>
      <c r="AV191" s="44"/>
      <c r="AW191" s="44"/>
      <c r="AX191" s="44"/>
      <c r="AY191" s="27" t="s">
        <v>115</v>
      </c>
      <c r="AZ191" s="44"/>
      <c r="BA191" s="44"/>
      <c r="BB191" s="44"/>
      <c r="BC191" s="44"/>
      <c r="BD191" s="44"/>
      <c r="BE191" s="173">
        <f>IF(N191="základní",J191,0)</f>
        <v>0</v>
      </c>
      <c r="BF191" s="173">
        <f>IF(N191="snížená",J191,0)</f>
        <v>0</v>
      </c>
      <c r="BG191" s="173">
        <f>IF(N191="zákl. přenesená",J191,0)</f>
        <v>0</v>
      </c>
      <c r="BH191" s="173">
        <f>IF(N191="sníž. přenesená",J191,0)</f>
        <v>0</v>
      </c>
      <c r="BI191" s="173">
        <f>IF(N191="nulová",J191,0)</f>
        <v>0</v>
      </c>
      <c r="BJ191" s="27" t="s">
        <v>72</v>
      </c>
      <c r="BK191" s="173">
        <f>ROUND(I191*H191,2)</f>
        <v>0</v>
      </c>
      <c r="BL191" s="27" t="s">
        <v>146</v>
      </c>
      <c r="BM191" s="172" t="s">
        <v>276</v>
      </c>
      <c r="BN191" s="44"/>
    </row>
    <row r="192" spans="1:66" s="2" customFormat="1" ht="16.5" customHeight="1">
      <c r="A192" s="40"/>
      <c r="B192" s="41"/>
      <c r="C192" s="202">
        <v>40</v>
      </c>
      <c r="D192" s="174" t="s">
        <v>124</v>
      </c>
      <c r="E192" s="175" t="s">
        <v>277</v>
      </c>
      <c r="F192" s="203" t="s">
        <v>278</v>
      </c>
      <c r="G192" s="204" t="s">
        <v>279</v>
      </c>
      <c r="H192" s="205">
        <v>3.375</v>
      </c>
      <c r="I192" s="26">
        <v>0</v>
      </c>
      <c r="J192" s="180">
        <f>ROUND(I192*H192,2)</f>
        <v>0</v>
      </c>
      <c r="K192" s="181"/>
      <c r="L192" s="182"/>
      <c r="M192" s="183" t="s">
        <v>1</v>
      </c>
      <c r="N192" s="184" t="s">
        <v>32</v>
      </c>
      <c r="O192" s="170">
        <v>0</v>
      </c>
      <c r="P192" s="170">
        <f>O192*H192</f>
        <v>0</v>
      </c>
      <c r="Q192" s="170">
        <v>1E-3</v>
      </c>
      <c r="R192" s="170">
        <f>Q192*H192</f>
        <v>3.375E-3</v>
      </c>
      <c r="S192" s="170">
        <v>0</v>
      </c>
      <c r="T192" s="171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172" t="s">
        <v>136</v>
      </c>
      <c r="AS192" s="44"/>
      <c r="AT192" s="172" t="s">
        <v>124</v>
      </c>
      <c r="AU192" s="172" t="s">
        <v>74</v>
      </c>
      <c r="AV192" s="44"/>
      <c r="AW192" s="44"/>
      <c r="AX192" s="44"/>
      <c r="AY192" s="27" t="s">
        <v>115</v>
      </c>
      <c r="AZ192" s="44"/>
      <c r="BA192" s="44"/>
      <c r="BB192" s="44"/>
      <c r="BC192" s="44"/>
      <c r="BD192" s="44"/>
      <c r="BE192" s="173">
        <f>IF(N192="základní",J192,0)</f>
        <v>0</v>
      </c>
      <c r="BF192" s="173">
        <f>IF(N192="snížená",J192,0)</f>
        <v>0</v>
      </c>
      <c r="BG192" s="173">
        <f>IF(N192="zákl. přenesená",J192,0)</f>
        <v>0</v>
      </c>
      <c r="BH192" s="173">
        <f>IF(N192="sníž. přenesená",J192,0)</f>
        <v>0</v>
      </c>
      <c r="BI192" s="173">
        <f>IF(N192="nulová",J192,0)</f>
        <v>0</v>
      </c>
      <c r="BJ192" s="27" t="s">
        <v>72</v>
      </c>
      <c r="BK192" s="173">
        <f>ROUND(I192*H192,2)</f>
        <v>0</v>
      </c>
      <c r="BL192" s="27" t="s">
        <v>146</v>
      </c>
      <c r="BM192" s="172" t="s">
        <v>280</v>
      </c>
      <c r="BN192" s="44"/>
    </row>
    <row r="193" spans="1:66" s="2" customFormat="1" ht="24.15" customHeight="1">
      <c r="A193" s="40"/>
      <c r="B193" s="41"/>
      <c r="C193" s="196">
        <v>41</v>
      </c>
      <c r="D193" s="160" t="s">
        <v>118</v>
      </c>
      <c r="E193" s="161" t="s">
        <v>281</v>
      </c>
      <c r="F193" s="162" t="s">
        <v>282</v>
      </c>
      <c r="G193" s="163" t="s">
        <v>132</v>
      </c>
      <c r="H193" s="164">
        <v>4.5</v>
      </c>
      <c r="I193" s="25">
        <v>0</v>
      </c>
      <c r="J193" s="166">
        <f>ROUND(I193*H193,2)</f>
        <v>0</v>
      </c>
      <c r="K193" s="167"/>
      <c r="L193" s="41"/>
      <c r="M193" s="168" t="s">
        <v>1</v>
      </c>
      <c r="N193" s="169" t="s">
        <v>32</v>
      </c>
      <c r="O193" s="170">
        <v>0.222</v>
      </c>
      <c r="P193" s="170">
        <f>O193*H193</f>
        <v>0.999</v>
      </c>
      <c r="Q193" s="170">
        <v>4.0000000000000002E-4</v>
      </c>
      <c r="R193" s="170">
        <f>Q193*H193</f>
        <v>1.8000000000000002E-3</v>
      </c>
      <c r="S193" s="170">
        <v>0</v>
      </c>
      <c r="T193" s="171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172" t="s">
        <v>146</v>
      </c>
      <c r="AS193" s="44"/>
      <c r="AT193" s="172" t="s">
        <v>118</v>
      </c>
      <c r="AU193" s="172" t="s">
        <v>74</v>
      </c>
      <c r="AV193" s="44"/>
      <c r="AW193" s="44"/>
      <c r="AX193" s="44"/>
      <c r="AY193" s="27" t="s">
        <v>115</v>
      </c>
      <c r="AZ193" s="44"/>
      <c r="BA193" s="44"/>
      <c r="BB193" s="44"/>
      <c r="BC193" s="44"/>
      <c r="BD193" s="44"/>
      <c r="BE193" s="173">
        <f>IF(N193="základní",J193,0)</f>
        <v>0</v>
      </c>
      <c r="BF193" s="173">
        <f>IF(N193="snížená",J193,0)</f>
        <v>0</v>
      </c>
      <c r="BG193" s="173">
        <f>IF(N193="zákl. přenesená",J193,0)</f>
        <v>0</v>
      </c>
      <c r="BH193" s="173">
        <f>IF(N193="sníž. přenesená",J193,0)</f>
        <v>0</v>
      </c>
      <c r="BI193" s="173">
        <f>IF(N193="nulová",J193,0)</f>
        <v>0</v>
      </c>
      <c r="BJ193" s="27" t="s">
        <v>72</v>
      </c>
      <c r="BK193" s="173">
        <f>ROUND(I193*H193,2)</f>
        <v>0</v>
      </c>
      <c r="BL193" s="27" t="s">
        <v>146</v>
      </c>
      <c r="BM193" s="172" t="s">
        <v>283</v>
      </c>
      <c r="BN193" s="44"/>
    </row>
    <row r="194" spans="1:66" s="2" customFormat="1" ht="16.5" customHeight="1">
      <c r="A194" s="40"/>
      <c r="B194" s="41"/>
      <c r="C194" s="202">
        <v>42</v>
      </c>
      <c r="D194" s="174" t="s">
        <v>124</v>
      </c>
      <c r="E194" s="175" t="s">
        <v>284</v>
      </c>
      <c r="F194" s="176" t="s">
        <v>285</v>
      </c>
      <c r="G194" s="177" t="s">
        <v>132</v>
      </c>
      <c r="H194" s="178">
        <v>5.2450000000000001</v>
      </c>
      <c r="I194" s="26">
        <v>0</v>
      </c>
      <c r="J194" s="180">
        <f>ROUND(I194*H194,2)</f>
        <v>0</v>
      </c>
      <c r="K194" s="181"/>
      <c r="L194" s="182"/>
      <c r="M194" s="183" t="s">
        <v>1</v>
      </c>
      <c r="N194" s="184" t="s">
        <v>32</v>
      </c>
      <c r="O194" s="170">
        <v>0</v>
      </c>
      <c r="P194" s="170">
        <f>O194*H194</f>
        <v>0</v>
      </c>
      <c r="Q194" s="170">
        <v>4.7999999999999996E-3</v>
      </c>
      <c r="R194" s="170">
        <f>Q194*H194</f>
        <v>2.5175999999999997E-2</v>
      </c>
      <c r="S194" s="170">
        <v>0</v>
      </c>
      <c r="T194" s="171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172" t="s">
        <v>136</v>
      </c>
      <c r="AS194" s="44"/>
      <c r="AT194" s="172" t="s">
        <v>124</v>
      </c>
      <c r="AU194" s="172" t="s">
        <v>74</v>
      </c>
      <c r="AV194" s="44"/>
      <c r="AW194" s="44"/>
      <c r="AX194" s="44"/>
      <c r="AY194" s="27" t="s">
        <v>115</v>
      </c>
      <c r="AZ194" s="44"/>
      <c r="BA194" s="44"/>
      <c r="BB194" s="44"/>
      <c r="BC194" s="44"/>
      <c r="BD194" s="44"/>
      <c r="BE194" s="173">
        <f>IF(N194="základní",J194,0)</f>
        <v>0</v>
      </c>
      <c r="BF194" s="173">
        <f>IF(N194="snížená",J194,0)</f>
        <v>0</v>
      </c>
      <c r="BG194" s="173">
        <f>IF(N194="zákl. přenesená",J194,0)</f>
        <v>0</v>
      </c>
      <c r="BH194" s="173">
        <f>IF(N194="sníž. přenesená",J194,0)</f>
        <v>0</v>
      </c>
      <c r="BI194" s="173">
        <f>IF(N194="nulová",J194,0)</f>
        <v>0</v>
      </c>
      <c r="BJ194" s="27" t="s">
        <v>72</v>
      </c>
      <c r="BK194" s="173">
        <f>ROUND(I194*H194,2)</f>
        <v>0</v>
      </c>
      <c r="BL194" s="27" t="s">
        <v>146</v>
      </c>
      <c r="BM194" s="172" t="s">
        <v>286</v>
      </c>
      <c r="BN194" s="44"/>
    </row>
    <row r="195" spans="1:66" s="13" customFormat="1">
      <c r="A195" s="185"/>
      <c r="B195" s="186"/>
      <c r="C195" s="197"/>
      <c r="D195" s="187" t="s">
        <v>134</v>
      </c>
      <c r="E195" s="185"/>
      <c r="F195" s="189" t="s">
        <v>287</v>
      </c>
      <c r="G195" s="185"/>
      <c r="H195" s="190">
        <v>5.2450000000000001</v>
      </c>
      <c r="I195" s="197"/>
      <c r="J195" s="185"/>
      <c r="K195" s="185"/>
      <c r="L195" s="186"/>
      <c r="M195" s="191"/>
      <c r="N195" s="192"/>
      <c r="O195" s="192"/>
      <c r="P195" s="192"/>
      <c r="Q195" s="192"/>
      <c r="R195" s="192"/>
      <c r="S195" s="192"/>
      <c r="T195" s="193"/>
      <c r="U195" s="185"/>
      <c r="V195" s="185"/>
      <c r="W195" s="185"/>
      <c r="X195" s="185"/>
      <c r="Y195" s="185"/>
      <c r="Z195" s="185"/>
      <c r="AA195" s="185"/>
      <c r="AB195" s="185"/>
      <c r="AC195" s="185"/>
      <c r="AD195" s="185"/>
      <c r="AE195" s="185"/>
      <c r="AF195" s="185"/>
      <c r="AG195" s="185"/>
      <c r="AH195" s="185"/>
      <c r="AI195" s="185"/>
      <c r="AJ195" s="185"/>
      <c r="AK195" s="185"/>
      <c r="AL195" s="185"/>
      <c r="AM195" s="185"/>
      <c r="AN195" s="185"/>
      <c r="AO195" s="185"/>
      <c r="AP195" s="185"/>
      <c r="AQ195" s="185"/>
      <c r="AR195" s="185"/>
      <c r="AS195" s="185"/>
      <c r="AT195" s="188" t="s">
        <v>134</v>
      </c>
      <c r="AU195" s="188" t="s">
        <v>74</v>
      </c>
      <c r="AV195" s="185" t="s">
        <v>74</v>
      </c>
      <c r="AW195" s="185" t="s">
        <v>3</v>
      </c>
      <c r="AX195" s="185" t="s">
        <v>72</v>
      </c>
      <c r="AY195" s="188" t="s">
        <v>115</v>
      </c>
      <c r="AZ195" s="185"/>
      <c r="BA195" s="185"/>
      <c r="BB195" s="185"/>
      <c r="BC195" s="185"/>
      <c r="BD195" s="185"/>
      <c r="BE195" s="185"/>
      <c r="BF195" s="185"/>
      <c r="BG195" s="185"/>
      <c r="BH195" s="185"/>
      <c r="BI195" s="185"/>
      <c r="BJ195" s="185"/>
      <c r="BK195" s="185"/>
      <c r="BL195" s="185"/>
      <c r="BM195" s="185"/>
      <c r="BN195" s="185"/>
    </row>
    <row r="196" spans="1:66" s="2" customFormat="1" ht="33" customHeight="1">
      <c r="A196" s="40"/>
      <c r="B196" s="41"/>
      <c r="C196" s="196">
        <v>43</v>
      </c>
      <c r="D196" s="160" t="s">
        <v>118</v>
      </c>
      <c r="E196" s="161" t="s">
        <v>288</v>
      </c>
      <c r="F196" s="162" t="s">
        <v>289</v>
      </c>
      <c r="G196" s="163" t="s">
        <v>161</v>
      </c>
      <c r="H196" s="164">
        <v>0.03</v>
      </c>
      <c r="I196" s="25">
        <v>0</v>
      </c>
      <c r="J196" s="166">
        <f>ROUND(I196*H196,2)</f>
        <v>0</v>
      </c>
      <c r="K196" s="167"/>
      <c r="L196" s="41"/>
      <c r="M196" s="168" t="s">
        <v>1</v>
      </c>
      <c r="N196" s="169" t="s">
        <v>32</v>
      </c>
      <c r="O196" s="170">
        <v>3.3119999999999998</v>
      </c>
      <c r="P196" s="170">
        <f>O196*H196</f>
        <v>9.935999999999999E-2</v>
      </c>
      <c r="Q196" s="170">
        <v>0</v>
      </c>
      <c r="R196" s="170">
        <f>Q196*H196</f>
        <v>0</v>
      </c>
      <c r="S196" s="170">
        <v>0</v>
      </c>
      <c r="T196" s="171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172" t="s">
        <v>146</v>
      </c>
      <c r="AS196" s="44"/>
      <c r="AT196" s="172" t="s">
        <v>118</v>
      </c>
      <c r="AU196" s="172" t="s">
        <v>74</v>
      </c>
      <c r="AV196" s="44"/>
      <c r="AW196" s="44"/>
      <c r="AX196" s="44"/>
      <c r="AY196" s="27" t="s">
        <v>115</v>
      </c>
      <c r="AZ196" s="44"/>
      <c r="BA196" s="44"/>
      <c r="BB196" s="44"/>
      <c r="BC196" s="44"/>
      <c r="BD196" s="44"/>
      <c r="BE196" s="173">
        <f>IF(N196="základní",J196,0)</f>
        <v>0</v>
      </c>
      <c r="BF196" s="173">
        <f>IF(N196="snížená",J196,0)</f>
        <v>0</v>
      </c>
      <c r="BG196" s="173">
        <f>IF(N196="zákl. přenesená",J196,0)</f>
        <v>0</v>
      </c>
      <c r="BH196" s="173">
        <f>IF(N196="sníž. přenesená",J196,0)</f>
        <v>0</v>
      </c>
      <c r="BI196" s="173">
        <f>IF(N196="nulová",J196,0)</f>
        <v>0</v>
      </c>
      <c r="BJ196" s="27" t="s">
        <v>72</v>
      </c>
      <c r="BK196" s="173">
        <f>ROUND(I196*H196,2)</f>
        <v>0</v>
      </c>
      <c r="BL196" s="27" t="s">
        <v>146</v>
      </c>
      <c r="BM196" s="172" t="s">
        <v>290</v>
      </c>
      <c r="BN196" s="44"/>
    </row>
    <row r="197" spans="1:66" s="12" customFormat="1" ht="22.75" customHeight="1">
      <c r="A197" s="147"/>
      <c r="B197" s="148"/>
      <c r="C197" s="195"/>
      <c r="D197" s="149" t="s">
        <v>66</v>
      </c>
      <c r="E197" s="158" t="s">
        <v>291</v>
      </c>
      <c r="F197" s="158" t="s">
        <v>292</v>
      </c>
      <c r="G197" s="147"/>
      <c r="H197" s="147"/>
      <c r="I197" s="195"/>
      <c r="J197" s="159">
        <f>BK197</f>
        <v>0</v>
      </c>
      <c r="K197" s="147"/>
      <c r="L197" s="148"/>
      <c r="M197" s="152"/>
      <c r="N197" s="153"/>
      <c r="O197" s="153"/>
      <c r="P197" s="154">
        <f>SUM(P198:P200)</f>
        <v>4.7303999999999995</v>
      </c>
      <c r="Q197" s="153"/>
      <c r="R197" s="154">
        <f>SUM(R198:R200)</f>
        <v>6.5826799999999996E-3</v>
      </c>
      <c r="S197" s="153"/>
      <c r="T197" s="155">
        <f>SUM(T198:T200)</f>
        <v>0</v>
      </c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9" t="s">
        <v>74</v>
      </c>
      <c r="AS197" s="147"/>
      <c r="AT197" s="156" t="s">
        <v>66</v>
      </c>
      <c r="AU197" s="156" t="s">
        <v>72</v>
      </c>
      <c r="AV197" s="147"/>
      <c r="AW197" s="147"/>
      <c r="AX197" s="147"/>
      <c r="AY197" s="149" t="s">
        <v>115</v>
      </c>
      <c r="AZ197" s="147"/>
      <c r="BA197" s="147"/>
      <c r="BB197" s="147"/>
      <c r="BC197" s="147"/>
      <c r="BD197" s="147"/>
      <c r="BE197" s="147"/>
      <c r="BF197" s="147"/>
      <c r="BG197" s="147"/>
      <c r="BH197" s="147"/>
      <c r="BI197" s="147"/>
      <c r="BJ197" s="147"/>
      <c r="BK197" s="157">
        <f>SUM(BK198:BK200)</f>
        <v>0</v>
      </c>
      <c r="BL197" s="147"/>
      <c r="BM197" s="147"/>
      <c r="BN197" s="147"/>
    </row>
    <row r="198" spans="1:66" s="2" customFormat="1" ht="24.15" customHeight="1">
      <c r="A198" s="40"/>
      <c r="B198" s="41"/>
      <c r="C198" s="196">
        <v>44</v>
      </c>
      <c r="D198" s="160" t="s">
        <v>118</v>
      </c>
      <c r="E198" s="161" t="s">
        <v>293</v>
      </c>
      <c r="F198" s="162" t="s">
        <v>294</v>
      </c>
      <c r="G198" s="163" t="s">
        <v>132</v>
      </c>
      <c r="H198" s="164">
        <v>32.4</v>
      </c>
      <c r="I198" s="25">
        <v>0</v>
      </c>
      <c r="J198" s="166">
        <f>ROUND(I198*H198,2)</f>
        <v>0</v>
      </c>
      <c r="K198" s="167"/>
      <c r="L198" s="41"/>
      <c r="M198" s="168" t="s">
        <v>1</v>
      </c>
      <c r="N198" s="169" t="s">
        <v>32</v>
      </c>
      <c r="O198" s="170">
        <v>0.14599999999999999</v>
      </c>
      <c r="P198" s="170">
        <f>O198*H198</f>
        <v>4.7303999999999995</v>
      </c>
      <c r="Q198" s="170">
        <v>4.0000000000000003E-5</v>
      </c>
      <c r="R198" s="170">
        <f>Q198*H198</f>
        <v>1.2960000000000001E-3</v>
      </c>
      <c r="S198" s="170">
        <v>0</v>
      </c>
      <c r="T198" s="171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172" t="s">
        <v>146</v>
      </c>
      <c r="AS198" s="44"/>
      <c r="AT198" s="172" t="s">
        <v>118</v>
      </c>
      <c r="AU198" s="172" t="s">
        <v>74</v>
      </c>
      <c r="AV198" s="44"/>
      <c r="AW198" s="44"/>
      <c r="AX198" s="44"/>
      <c r="AY198" s="27" t="s">
        <v>115</v>
      </c>
      <c r="AZ198" s="44"/>
      <c r="BA198" s="44"/>
      <c r="BB198" s="44"/>
      <c r="BC198" s="44"/>
      <c r="BD198" s="44"/>
      <c r="BE198" s="173">
        <f>IF(N198="základní",J198,0)</f>
        <v>0</v>
      </c>
      <c r="BF198" s="173">
        <f>IF(N198="snížená",J198,0)</f>
        <v>0</v>
      </c>
      <c r="BG198" s="173">
        <f>IF(N198="zákl. přenesená",J198,0)</f>
        <v>0</v>
      </c>
      <c r="BH198" s="173">
        <f>IF(N198="sníž. přenesená",J198,0)</f>
        <v>0</v>
      </c>
      <c r="BI198" s="173">
        <f>IF(N198="nulová",J198,0)</f>
        <v>0</v>
      </c>
      <c r="BJ198" s="27" t="s">
        <v>72</v>
      </c>
      <c r="BK198" s="173">
        <f>ROUND(I198*H198,2)</f>
        <v>0</v>
      </c>
      <c r="BL198" s="27" t="s">
        <v>146</v>
      </c>
      <c r="BM198" s="172" t="s">
        <v>295</v>
      </c>
      <c r="BN198" s="44"/>
    </row>
    <row r="199" spans="1:66" s="2" customFormat="1" ht="16.5" customHeight="1">
      <c r="A199" s="40"/>
      <c r="B199" s="41"/>
      <c r="C199" s="202">
        <v>45</v>
      </c>
      <c r="D199" s="174" t="s">
        <v>124</v>
      </c>
      <c r="E199" s="175" t="s">
        <v>296</v>
      </c>
      <c r="F199" s="176" t="s">
        <v>297</v>
      </c>
      <c r="G199" s="177" t="s">
        <v>132</v>
      </c>
      <c r="H199" s="178">
        <v>37.762</v>
      </c>
      <c r="I199" s="26">
        <v>0</v>
      </c>
      <c r="J199" s="180">
        <f>ROUND(I199*H199,2)</f>
        <v>0</v>
      </c>
      <c r="K199" s="181"/>
      <c r="L199" s="182"/>
      <c r="M199" s="183" t="s">
        <v>1</v>
      </c>
      <c r="N199" s="184" t="s">
        <v>32</v>
      </c>
      <c r="O199" s="170">
        <v>0</v>
      </c>
      <c r="P199" s="170">
        <f>O199*H199</f>
        <v>0</v>
      </c>
      <c r="Q199" s="170">
        <v>1.3999999999999999E-4</v>
      </c>
      <c r="R199" s="170">
        <f>Q199*H199</f>
        <v>5.2866799999999993E-3</v>
      </c>
      <c r="S199" s="170">
        <v>0</v>
      </c>
      <c r="T199" s="171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172" t="s">
        <v>136</v>
      </c>
      <c r="AS199" s="44"/>
      <c r="AT199" s="172" t="s">
        <v>124</v>
      </c>
      <c r="AU199" s="172" t="s">
        <v>74</v>
      </c>
      <c r="AV199" s="44"/>
      <c r="AW199" s="44"/>
      <c r="AX199" s="44"/>
      <c r="AY199" s="27" t="s">
        <v>115</v>
      </c>
      <c r="AZ199" s="44"/>
      <c r="BA199" s="44"/>
      <c r="BB199" s="44"/>
      <c r="BC199" s="44"/>
      <c r="BD199" s="44"/>
      <c r="BE199" s="173">
        <f>IF(N199="základní",J199,0)</f>
        <v>0</v>
      </c>
      <c r="BF199" s="173">
        <f>IF(N199="snížená",J199,0)</f>
        <v>0</v>
      </c>
      <c r="BG199" s="173">
        <f>IF(N199="zákl. přenesená",J199,0)</f>
        <v>0</v>
      </c>
      <c r="BH199" s="173">
        <f>IF(N199="sníž. přenesená",J199,0)</f>
        <v>0</v>
      </c>
      <c r="BI199" s="173">
        <f>IF(N199="nulová",J199,0)</f>
        <v>0</v>
      </c>
      <c r="BJ199" s="27" t="s">
        <v>72</v>
      </c>
      <c r="BK199" s="173">
        <f>ROUND(I199*H199,2)</f>
        <v>0</v>
      </c>
      <c r="BL199" s="27" t="s">
        <v>146</v>
      </c>
      <c r="BM199" s="172" t="s">
        <v>298</v>
      </c>
      <c r="BN199" s="44"/>
    </row>
    <row r="200" spans="1:66" s="13" customFormat="1">
      <c r="A200" s="185"/>
      <c r="B200" s="186"/>
      <c r="C200" s="197"/>
      <c r="D200" s="187" t="s">
        <v>134</v>
      </c>
      <c r="E200" s="185"/>
      <c r="F200" s="189" t="s">
        <v>299</v>
      </c>
      <c r="G200" s="185"/>
      <c r="H200" s="190">
        <v>37.762</v>
      </c>
      <c r="I200" s="197"/>
      <c r="J200" s="185"/>
      <c r="K200" s="185"/>
      <c r="L200" s="186"/>
      <c r="M200" s="191"/>
      <c r="N200" s="192"/>
      <c r="O200" s="192"/>
      <c r="P200" s="192"/>
      <c r="Q200" s="192"/>
      <c r="R200" s="192"/>
      <c r="S200" s="192"/>
      <c r="T200" s="193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5"/>
      <c r="AT200" s="188" t="s">
        <v>134</v>
      </c>
      <c r="AU200" s="188" t="s">
        <v>74</v>
      </c>
      <c r="AV200" s="185" t="s">
        <v>74</v>
      </c>
      <c r="AW200" s="185" t="s">
        <v>3</v>
      </c>
      <c r="AX200" s="185" t="s">
        <v>72</v>
      </c>
      <c r="AY200" s="188" t="s">
        <v>115</v>
      </c>
      <c r="AZ200" s="185"/>
      <c r="BA200" s="185"/>
      <c r="BB200" s="185"/>
      <c r="BC200" s="185"/>
      <c r="BD200" s="185"/>
      <c r="BE200" s="185"/>
      <c r="BF200" s="185"/>
      <c r="BG200" s="185"/>
      <c r="BH200" s="185"/>
      <c r="BI200" s="185"/>
      <c r="BJ200" s="185"/>
      <c r="BK200" s="185"/>
      <c r="BL200" s="185"/>
      <c r="BM200" s="185"/>
      <c r="BN200" s="185"/>
    </row>
    <row r="201" spans="1:66" s="12" customFormat="1" ht="22.75" customHeight="1">
      <c r="A201" s="147"/>
      <c r="B201" s="148"/>
      <c r="C201" s="195"/>
      <c r="D201" s="149" t="s">
        <v>66</v>
      </c>
      <c r="E201" s="158" t="s">
        <v>300</v>
      </c>
      <c r="F201" s="158" t="s">
        <v>301</v>
      </c>
      <c r="G201" s="147"/>
      <c r="H201" s="147"/>
      <c r="I201" s="195"/>
      <c r="J201" s="159">
        <f>BK201</f>
        <v>0</v>
      </c>
      <c r="K201" s="147"/>
      <c r="L201" s="148"/>
      <c r="M201" s="152"/>
      <c r="N201" s="153"/>
      <c r="O201" s="153"/>
      <c r="P201" s="154">
        <f>SUM(P202:P207)</f>
        <v>7.7644249999999992</v>
      </c>
      <c r="Q201" s="153"/>
      <c r="R201" s="154">
        <f>SUM(R202:R207)</f>
        <v>5.139500000000001E-2</v>
      </c>
      <c r="S201" s="153"/>
      <c r="T201" s="155">
        <f>SUM(T202:T207)</f>
        <v>2.9610000000000001E-2</v>
      </c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  <c r="AM201" s="147"/>
      <c r="AN201" s="147"/>
      <c r="AO201" s="147"/>
      <c r="AP201" s="147"/>
      <c r="AQ201" s="147"/>
      <c r="AR201" s="149" t="s">
        <v>74</v>
      </c>
      <c r="AS201" s="147"/>
      <c r="AT201" s="156" t="s">
        <v>66</v>
      </c>
      <c r="AU201" s="156" t="s">
        <v>72</v>
      </c>
      <c r="AV201" s="147"/>
      <c r="AW201" s="147"/>
      <c r="AX201" s="147"/>
      <c r="AY201" s="149" t="s">
        <v>115</v>
      </c>
      <c r="AZ201" s="147"/>
      <c r="BA201" s="147"/>
      <c r="BB201" s="147"/>
      <c r="BC201" s="147"/>
      <c r="BD201" s="147"/>
      <c r="BE201" s="147"/>
      <c r="BF201" s="147"/>
      <c r="BG201" s="147"/>
      <c r="BH201" s="147"/>
      <c r="BI201" s="147"/>
      <c r="BJ201" s="147"/>
      <c r="BK201" s="157">
        <f>SUM(BK202:BK207)</f>
        <v>0</v>
      </c>
      <c r="BL201" s="147"/>
      <c r="BM201" s="147"/>
      <c r="BN201" s="147"/>
    </row>
    <row r="202" spans="1:66" s="2" customFormat="1" ht="21.75" customHeight="1">
      <c r="A202" s="40"/>
      <c r="B202" s="41"/>
      <c r="C202" s="196">
        <v>46</v>
      </c>
      <c r="D202" s="160" t="s">
        <v>118</v>
      </c>
      <c r="E202" s="161" t="s">
        <v>302</v>
      </c>
      <c r="F202" s="162" t="s">
        <v>303</v>
      </c>
      <c r="G202" s="163" t="s">
        <v>139</v>
      </c>
      <c r="H202" s="164">
        <v>7.5</v>
      </c>
      <c r="I202" s="25">
        <v>0</v>
      </c>
      <c r="J202" s="166">
        <f t="shared" ref="J202:J207" si="0">ROUND(I202*H202,2)</f>
        <v>0</v>
      </c>
      <c r="K202" s="167"/>
      <c r="L202" s="41"/>
      <c r="M202" s="168" t="s">
        <v>1</v>
      </c>
      <c r="N202" s="169" t="s">
        <v>32</v>
      </c>
      <c r="O202" s="170">
        <v>0.38300000000000001</v>
      </c>
      <c r="P202" s="170">
        <f t="shared" ref="P202:P207" si="1">O202*H202</f>
        <v>2.8725000000000001</v>
      </c>
      <c r="Q202" s="170">
        <v>1.97E-3</v>
      </c>
      <c r="R202" s="170">
        <f t="shared" ref="R202:R207" si="2">Q202*H202</f>
        <v>1.4775E-2</v>
      </c>
      <c r="S202" s="170">
        <v>0</v>
      </c>
      <c r="T202" s="171">
        <f t="shared" ref="T202:T207" si="3"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172" t="s">
        <v>146</v>
      </c>
      <c r="AS202" s="44"/>
      <c r="AT202" s="172" t="s">
        <v>118</v>
      </c>
      <c r="AU202" s="172" t="s">
        <v>74</v>
      </c>
      <c r="AV202" s="44"/>
      <c r="AW202" s="44"/>
      <c r="AX202" s="44"/>
      <c r="AY202" s="27" t="s">
        <v>115</v>
      </c>
      <c r="AZ202" s="44"/>
      <c r="BA202" s="44"/>
      <c r="BB202" s="44"/>
      <c r="BC202" s="44"/>
      <c r="BD202" s="44"/>
      <c r="BE202" s="173">
        <f t="shared" ref="BE202:BE207" si="4">IF(N202="základní",J202,0)</f>
        <v>0</v>
      </c>
      <c r="BF202" s="173">
        <f t="shared" ref="BF202:BF207" si="5">IF(N202="snížená",J202,0)</f>
        <v>0</v>
      </c>
      <c r="BG202" s="173">
        <f t="shared" ref="BG202:BG207" si="6">IF(N202="zákl. přenesená",J202,0)</f>
        <v>0</v>
      </c>
      <c r="BH202" s="173">
        <f t="shared" ref="BH202:BH207" si="7">IF(N202="sníž. přenesená",J202,0)</f>
        <v>0</v>
      </c>
      <c r="BI202" s="173">
        <f t="shared" ref="BI202:BI207" si="8">IF(N202="nulová",J202,0)</f>
        <v>0</v>
      </c>
      <c r="BJ202" s="27" t="s">
        <v>72</v>
      </c>
      <c r="BK202" s="173">
        <f t="shared" ref="BK202:BK207" si="9">ROUND(I202*H202,2)</f>
        <v>0</v>
      </c>
      <c r="BL202" s="27" t="s">
        <v>146</v>
      </c>
      <c r="BM202" s="172" t="s">
        <v>304</v>
      </c>
      <c r="BN202" s="44"/>
    </row>
    <row r="203" spans="1:66" s="2" customFormat="1" ht="16.5" customHeight="1">
      <c r="A203" s="40"/>
      <c r="B203" s="41"/>
      <c r="C203" s="196">
        <v>47</v>
      </c>
      <c r="D203" s="160" t="s">
        <v>118</v>
      </c>
      <c r="E203" s="161" t="s">
        <v>305</v>
      </c>
      <c r="F203" s="162" t="s">
        <v>306</v>
      </c>
      <c r="G203" s="163" t="s">
        <v>205</v>
      </c>
      <c r="H203" s="164">
        <v>1</v>
      </c>
      <c r="I203" s="25">
        <v>0</v>
      </c>
      <c r="J203" s="166">
        <f t="shared" si="0"/>
        <v>0</v>
      </c>
      <c r="K203" s="167"/>
      <c r="L203" s="41"/>
      <c r="M203" s="168" t="s">
        <v>1</v>
      </c>
      <c r="N203" s="169" t="s">
        <v>32</v>
      </c>
      <c r="O203" s="170">
        <v>0.42499999999999999</v>
      </c>
      <c r="P203" s="170">
        <f t="shared" si="1"/>
        <v>0.42499999999999999</v>
      </c>
      <c r="Q203" s="170">
        <v>4.4900000000000001E-3</v>
      </c>
      <c r="R203" s="170">
        <f t="shared" si="2"/>
        <v>4.4900000000000001E-3</v>
      </c>
      <c r="S203" s="170">
        <v>0</v>
      </c>
      <c r="T203" s="171">
        <f t="shared" si="3"/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172" t="s">
        <v>146</v>
      </c>
      <c r="AS203" s="44"/>
      <c r="AT203" s="172" t="s">
        <v>118</v>
      </c>
      <c r="AU203" s="172" t="s">
        <v>74</v>
      </c>
      <c r="AV203" s="44"/>
      <c r="AW203" s="44"/>
      <c r="AX203" s="44"/>
      <c r="AY203" s="27" t="s">
        <v>115</v>
      </c>
      <c r="AZ203" s="44"/>
      <c r="BA203" s="44"/>
      <c r="BB203" s="44"/>
      <c r="BC203" s="44"/>
      <c r="BD203" s="44"/>
      <c r="BE203" s="173">
        <f t="shared" si="4"/>
        <v>0</v>
      </c>
      <c r="BF203" s="173">
        <f t="shared" si="5"/>
        <v>0</v>
      </c>
      <c r="BG203" s="173">
        <f t="shared" si="6"/>
        <v>0</v>
      </c>
      <c r="BH203" s="173">
        <f t="shared" si="7"/>
        <v>0</v>
      </c>
      <c r="BI203" s="173">
        <f t="shared" si="8"/>
        <v>0</v>
      </c>
      <c r="BJ203" s="27" t="s">
        <v>72</v>
      </c>
      <c r="BK203" s="173">
        <f t="shared" si="9"/>
        <v>0</v>
      </c>
      <c r="BL203" s="27" t="s">
        <v>146</v>
      </c>
      <c r="BM203" s="172" t="s">
        <v>307</v>
      </c>
      <c r="BN203" s="44"/>
    </row>
    <row r="204" spans="1:66" s="2" customFormat="1" ht="16.5" customHeight="1">
      <c r="A204" s="40"/>
      <c r="B204" s="41"/>
      <c r="C204" s="196">
        <v>48</v>
      </c>
      <c r="D204" s="160" t="s">
        <v>118</v>
      </c>
      <c r="E204" s="161" t="s">
        <v>308</v>
      </c>
      <c r="F204" s="162" t="s">
        <v>309</v>
      </c>
      <c r="G204" s="163" t="s">
        <v>139</v>
      </c>
      <c r="H204" s="164">
        <v>3</v>
      </c>
      <c r="I204" s="25">
        <v>0</v>
      </c>
      <c r="J204" s="166">
        <f t="shared" si="0"/>
        <v>0</v>
      </c>
      <c r="K204" s="167"/>
      <c r="L204" s="41"/>
      <c r="M204" s="168" t="s">
        <v>1</v>
      </c>
      <c r="N204" s="169" t="s">
        <v>32</v>
      </c>
      <c r="O204" s="170">
        <v>0.42199999999999999</v>
      </c>
      <c r="P204" s="170">
        <f t="shared" si="1"/>
        <v>1.266</v>
      </c>
      <c r="Q204" s="170">
        <v>4.6999999999999999E-4</v>
      </c>
      <c r="R204" s="170">
        <f t="shared" si="2"/>
        <v>1.41E-3</v>
      </c>
      <c r="S204" s="170">
        <v>0</v>
      </c>
      <c r="T204" s="171">
        <f t="shared" si="3"/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172" t="s">
        <v>146</v>
      </c>
      <c r="AS204" s="44"/>
      <c r="AT204" s="172" t="s">
        <v>118</v>
      </c>
      <c r="AU204" s="172" t="s">
        <v>74</v>
      </c>
      <c r="AV204" s="44"/>
      <c r="AW204" s="44"/>
      <c r="AX204" s="44"/>
      <c r="AY204" s="27" t="s">
        <v>115</v>
      </c>
      <c r="AZ204" s="44"/>
      <c r="BA204" s="44"/>
      <c r="BB204" s="44"/>
      <c r="BC204" s="44"/>
      <c r="BD204" s="44"/>
      <c r="BE204" s="173">
        <f t="shared" si="4"/>
        <v>0</v>
      </c>
      <c r="BF204" s="173">
        <f t="shared" si="5"/>
        <v>0</v>
      </c>
      <c r="BG204" s="173">
        <f t="shared" si="6"/>
        <v>0</v>
      </c>
      <c r="BH204" s="173">
        <f t="shared" si="7"/>
        <v>0</v>
      </c>
      <c r="BI204" s="173">
        <f t="shared" si="8"/>
        <v>0</v>
      </c>
      <c r="BJ204" s="27" t="s">
        <v>72</v>
      </c>
      <c r="BK204" s="173">
        <f t="shared" si="9"/>
        <v>0</v>
      </c>
      <c r="BL204" s="27" t="s">
        <v>146</v>
      </c>
      <c r="BM204" s="172" t="s">
        <v>310</v>
      </c>
      <c r="BN204" s="44"/>
    </row>
    <row r="205" spans="1:66" s="2" customFormat="1" ht="16.5" customHeight="1">
      <c r="A205" s="40"/>
      <c r="B205" s="41"/>
      <c r="C205" s="196">
        <v>49</v>
      </c>
      <c r="D205" s="160" t="s">
        <v>118</v>
      </c>
      <c r="E205" s="161" t="s">
        <v>311</v>
      </c>
      <c r="F205" s="162" t="s">
        <v>312</v>
      </c>
      <c r="G205" s="163" t="s">
        <v>313</v>
      </c>
      <c r="H205" s="164">
        <v>1</v>
      </c>
      <c r="I205" s="25">
        <v>0</v>
      </c>
      <c r="J205" s="166">
        <f t="shared" si="0"/>
        <v>0</v>
      </c>
      <c r="K205" s="167"/>
      <c r="L205" s="41"/>
      <c r="M205" s="168" t="s">
        <v>1</v>
      </c>
      <c r="N205" s="169" t="s">
        <v>32</v>
      </c>
      <c r="O205" s="170">
        <v>0.50700000000000001</v>
      </c>
      <c r="P205" s="170">
        <f t="shared" si="1"/>
        <v>0.50700000000000001</v>
      </c>
      <c r="Q205" s="170">
        <v>0</v>
      </c>
      <c r="R205" s="170">
        <f t="shared" si="2"/>
        <v>0</v>
      </c>
      <c r="S205" s="170">
        <v>2.9610000000000001E-2</v>
      </c>
      <c r="T205" s="171">
        <f t="shared" si="3"/>
        <v>2.9610000000000001E-2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172" t="s">
        <v>146</v>
      </c>
      <c r="AS205" s="44"/>
      <c r="AT205" s="172" t="s">
        <v>118</v>
      </c>
      <c r="AU205" s="172" t="s">
        <v>74</v>
      </c>
      <c r="AV205" s="44"/>
      <c r="AW205" s="44"/>
      <c r="AX205" s="44"/>
      <c r="AY205" s="27" t="s">
        <v>115</v>
      </c>
      <c r="AZ205" s="44"/>
      <c r="BA205" s="44"/>
      <c r="BB205" s="44"/>
      <c r="BC205" s="44"/>
      <c r="BD205" s="44"/>
      <c r="BE205" s="173">
        <f t="shared" si="4"/>
        <v>0</v>
      </c>
      <c r="BF205" s="173">
        <f t="shared" si="5"/>
        <v>0</v>
      </c>
      <c r="BG205" s="173">
        <f t="shared" si="6"/>
        <v>0</v>
      </c>
      <c r="BH205" s="173">
        <f t="shared" si="7"/>
        <v>0</v>
      </c>
      <c r="BI205" s="173">
        <f t="shared" si="8"/>
        <v>0</v>
      </c>
      <c r="BJ205" s="27" t="s">
        <v>72</v>
      </c>
      <c r="BK205" s="173">
        <f t="shared" si="9"/>
        <v>0</v>
      </c>
      <c r="BL205" s="27" t="s">
        <v>146</v>
      </c>
      <c r="BM205" s="172" t="s">
        <v>314</v>
      </c>
      <c r="BN205" s="44"/>
    </row>
    <row r="206" spans="1:66" s="2" customFormat="1" ht="16.5" customHeight="1">
      <c r="A206" s="40"/>
      <c r="B206" s="41"/>
      <c r="C206" s="196">
        <v>50</v>
      </c>
      <c r="D206" s="160" t="s">
        <v>118</v>
      </c>
      <c r="E206" s="161" t="s">
        <v>315</v>
      </c>
      <c r="F206" s="162" t="s">
        <v>316</v>
      </c>
      <c r="G206" s="163" t="s">
        <v>121</v>
      </c>
      <c r="H206" s="164">
        <v>3</v>
      </c>
      <c r="I206" s="25">
        <v>0</v>
      </c>
      <c r="J206" s="166">
        <f t="shared" si="0"/>
        <v>0</v>
      </c>
      <c r="K206" s="167"/>
      <c r="L206" s="41"/>
      <c r="M206" s="168" t="s">
        <v>1</v>
      </c>
      <c r="N206" s="169" t="s">
        <v>32</v>
      </c>
      <c r="O206" s="170">
        <v>0.86099999999999999</v>
      </c>
      <c r="P206" s="170">
        <f t="shared" si="1"/>
        <v>2.5830000000000002</v>
      </c>
      <c r="Q206" s="170">
        <v>1.0240000000000001E-2</v>
      </c>
      <c r="R206" s="170">
        <f t="shared" si="2"/>
        <v>3.0720000000000004E-2</v>
      </c>
      <c r="S206" s="170">
        <v>0</v>
      </c>
      <c r="T206" s="171">
        <f t="shared" si="3"/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172" t="s">
        <v>146</v>
      </c>
      <c r="AS206" s="44"/>
      <c r="AT206" s="172" t="s">
        <v>118</v>
      </c>
      <c r="AU206" s="172" t="s">
        <v>74</v>
      </c>
      <c r="AV206" s="44"/>
      <c r="AW206" s="44"/>
      <c r="AX206" s="44"/>
      <c r="AY206" s="27" t="s">
        <v>115</v>
      </c>
      <c r="AZ206" s="44"/>
      <c r="BA206" s="44"/>
      <c r="BB206" s="44"/>
      <c r="BC206" s="44"/>
      <c r="BD206" s="44"/>
      <c r="BE206" s="173">
        <f t="shared" si="4"/>
        <v>0</v>
      </c>
      <c r="BF206" s="173">
        <f t="shared" si="5"/>
        <v>0</v>
      </c>
      <c r="BG206" s="173">
        <f t="shared" si="6"/>
        <v>0</v>
      </c>
      <c r="BH206" s="173">
        <f t="shared" si="7"/>
        <v>0</v>
      </c>
      <c r="BI206" s="173">
        <f t="shared" si="8"/>
        <v>0</v>
      </c>
      <c r="BJ206" s="27" t="s">
        <v>72</v>
      </c>
      <c r="BK206" s="173">
        <f t="shared" si="9"/>
        <v>0</v>
      </c>
      <c r="BL206" s="27" t="s">
        <v>146</v>
      </c>
      <c r="BM206" s="172" t="s">
        <v>317</v>
      </c>
      <c r="BN206" s="44"/>
    </row>
    <row r="207" spans="1:66" s="2" customFormat="1" ht="24.15" customHeight="1">
      <c r="A207" s="40"/>
      <c r="B207" s="41"/>
      <c r="C207" s="196">
        <v>51</v>
      </c>
      <c r="D207" s="160" t="s">
        <v>118</v>
      </c>
      <c r="E207" s="161" t="s">
        <v>318</v>
      </c>
      <c r="F207" s="162" t="s">
        <v>319</v>
      </c>
      <c r="G207" s="163" t="s">
        <v>161</v>
      </c>
      <c r="H207" s="164">
        <v>5.0999999999999997E-2</v>
      </c>
      <c r="I207" s="25">
        <v>0</v>
      </c>
      <c r="J207" s="166">
        <f t="shared" si="0"/>
        <v>0</v>
      </c>
      <c r="K207" s="167"/>
      <c r="L207" s="41"/>
      <c r="M207" s="168" t="s">
        <v>1</v>
      </c>
      <c r="N207" s="169" t="s">
        <v>32</v>
      </c>
      <c r="O207" s="170">
        <v>2.1749999999999998</v>
      </c>
      <c r="P207" s="170">
        <f t="shared" si="1"/>
        <v>0.11092499999999998</v>
      </c>
      <c r="Q207" s="170">
        <v>0</v>
      </c>
      <c r="R207" s="170">
        <f t="shared" si="2"/>
        <v>0</v>
      </c>
      <c r="S207" s="170">
        <v>0</v>
      </c>
      <c r="T207" s="171">
        <f t="shared" si="3"/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172" t="s">
        <v>146</v>
      </c>
      <c r="AS207" s="44"/>
      <c r="AT207" s="172" t="s">
        <v>118</v>
      </c>
      <c r="AU207" s="172" t="s">
        <v>74</v>
      </c>
      <c r="AV207" s="44"/>
      <c r="AW207" s="44"/>
      <c r="AX207" s="44"/>
      <c r="AY207" s="27" t="s">
        <v>115</v>
      </c>
      <c r="AZ207" s="44"/>
      <c r="BA207" s="44"/>
      <c r="BB207" s="44"/>
      <c r="BC207" s="44"/>
      <c r="BD207" s="44"/>
      <c r="BE207" s="173">
        <f t="shared" si="4"/>
        <v>0</v>
      </c>
      <c r="BF207" s="173">
        <f t="shared" si="5"/>
        <v>0</v>
      </c>
      <c r="BG207" s="173">
        <f t="shared" si="6"/>
        <v>0</v>
      </c>
      <c r="BH207" s="173">
        <f t="shared" si="7"/>
        <v>0</v>
      </c>
      <c r="BI207" s="173">
        <f t="shared" si="8"/>
        <v>0</v>
      </c>
      <c r="BJ207" s="27" t="s">
        <v>72</v>
      </c>
      <c r="BK207" s="173">
        <f t="shared" si="9"/>
        <v>0</v>
      </c>
      <c r="BL207" s="27" t="s">
        <v>146</v>
      </c>
      <c r="BM207" s="172" t="s">
        <v>320</v>
      </c>
      <c r="BN207" s="44"/>
    </row>
    <row r="208" spans="1:66" s="12" customFormat="1" ht="22.75" customHeight="1">
      <c r="A208" s="147"/>
      <c r="B208" s="148"/>
      <c r="C208" s="195"/>
      <c r="D208" s="149" t="s">
        <v>66</v>
      </c>
      <c r="E208" s="158" t="s">
        <v>321</v>
      </c>
      <c r="F208" s="158" t="s">
        <v>322</v>
      </c>
      <c r="G208" s="147"/>
      <c r="H208" s="147"/>
      <c r="I208" s="195"/>
      <c r="J208" s="159">
        <f>BK208</f>
        <v>0</v>
      </c>
      <c r="K208" s="147"/>
      <c r="L208" s="148"/>
      <c r="M208" s="152"/>
      <c r="N208" s="153"/>
      <c r="O208" s="153"/>
      <c r="P208" s="154">
        <f>SUM(P209:P213)</f>
        <v>2.1372</v>
      </c>
      <c r="Q208" s="153"/>
      <c r="R208" s="154">
        <f>SUM(R209:R213)</f>
        <v>0.19007480000000004</v>
      </c>
      <c r="S208" s="153"/>
      <c r="T208" s="155">
        <f>SUM(T209:T213)</f>
        <v>0</v>
      </c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9" t="s">
        <v>74</v>
      </c>
      <c r="AS208" s="147"/>
      <c r="AT208" s="156" t="s">
        <v>66</v>
      </c>
      <c r="AU208" s="156" t="s">
        <v>72</v>
      </c>
      <c r="AV208" s="147"/>
      <c r="AW208" s="147"/>
      <c r="AX208" s="147"/>
      <c r="AY208" s="149" t="s">
        <v>115</v>
      </c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57">
        <f>SUM(BK209:BK213)</f>
        <v>0</v>
      </c>
      <c r="BL208" s="147"/>
      <c r="BM208" s="147"/>
      <c r="BN208" s="147"/>
    </row>
    <row r="209" spans="1:66" s="2" customFormat="1" ht="16.5" customHeight="1">
      <c r="A209" s="40"/>
      <c r="B209" s="41"/>
      <c r="C209" s="196">
        <v>52</v>
      </c>
      <c r="D209" s="160" t="s">
        <v>118</v>
      </c>
      <c r="E209" s="161" t="s">
        <v>323</v>
      </c>
      <c r="F209" s="162" t="s">
        <v>324</v>
      </c>
      <c r="G209" s="163" t="s">
        <v>139</v>
      </c>
      <c r="H209" s="164">
        <v>71.239999999999995</v>
      </c>
      <c r="I209" s="25">
        <v>0</v>
      </c>
      <c r="J209" s="166">
        <f>ROUND(I209*H209,2)</f>
        <v>0</v>
      </c>
      <c r="K209" s="167"/>
      <c r="L209" s="41"/>
      <c r="M209" s="168" t="s">
        <v>1</v>
      </c>
      <c r="N209" s="169" t="s">
        <v>32</v>
      </c>
      <c r="O209" s="170">
        <v>0.03</v>
      </c>
      <c r="P209" s="170">
        <f>O209*H209</f>
        <v>2.1372</v>
      </c>
      <c r="Q209" s="170">
        <v>2.0000000000000002E-5</v>
      </c>
      <c r="R209" s="170">
        <f>Q209*H209</f>
        <v>1.4247999999999999E-3</v>
      </c>
      <c r="S209" s="170">
        <v>0</v>
      </c>
      <c r="T209" s="171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172" t="s">
        <v>146</v>
      </c>
      <c r="AS209" s="44"/>
      <c r="AT209" s="172" t="s">
        <v>118</v>
      </c>
      <c r="AU209" s="172" t="s">
        <v>74</v>
      </c>
      <c r="AV209" s="44"/>
      <c r="AW209" s="44"/>
      <c r="AX209" s="44"/>
      <c r="AY209" s="27" t="s">
        <v>115</v>
      </c>
      <c r="AZ209" s="44"/>
      <c r="BA209" s="44"/>
      <c r="BB209" s="44"/>
      <c r="BC209" s="44"/>
      <c r="BD209" s="44"/>
      <c r="BE209" s="173">
        <f>IF(N209="základní",J209,0)</f>
        <v>0</v>
      </c>
      <c r="BF209" s="173">
        <f>IF(N209="snížená",J209,0)</f>
        <v>0</v>
      </c>
      <c r="BG209" s="173">
        <f>IF(N209="zákl. přenesená",J209,0)</f>
        <v>0</v>
      </c>
      <c r="BH209" s="173">
        <f>IF(N209="sníž. přenesená",J209,0)</f>
        <v>0</v>
      </c>
      <c r="BI209" s="173">
        <f>IF(N209="nulová",J209,0)</f>
        <v>0</v>
      </c>
      <c r="BJ209" s="27" t="s">
        <v>72</v>
      </c>
      <c r="BK209" s="173">
        <f>ROUND(I209*H209,2)</f>
        <v>0</v>
      </c>
      <c r="BL209" s="27" t="s">
        <v>146</v>
      </c>
      <c r="BM209" s="172" t="s">
        <v>325</v>
      </c>
      <c r="BN209" s="44"/>
    </row>
    <row r="210" spans="1:66" s="13" customFormat="1">
      <c r="A210" s="185"/>
      <c r="B210" s="186"/>
      <c r="C210" s="197"/>
      <c r="D210" s="187" t="s">
        <v>134</v>
      </c>
      <c r="E210" s="188" t="s">
        <v>1</v>
      </c>
      <c r="F210" s="189" t="s">
        <v>326</v>
      </c>
      <c r="G210" s="185"/>
      <c r="H210" s="190">
        <v>71.239999999999995</v>
      </c>
      <c r="I210" s="197"/>
      <c r="J210" s="185"/>
      <c r="K210" s="185"/>
      <c r="L210" s="186"/>
      <c r="M210" s="191"/>
      <c r="N210" s="192"/>
      <c r="O210" s="192"/>
      <c r="P210" s="192"/>
      <c r="Q210" s="192"/>
      <c r="R210" s="192"/>
      <c r="S210" s="192"/>
      <c r="T210" s="193"/>
      <c r="U210" s="185"/>
      <c r="V210" s="185"/>
      <c r="W210" s="185"/>
      <c r="X210" s="185"/>
      <c r="Y210" s="185"/>
      <c r="Z210" s="185"/>
      <c r="AA210" s="185"/>
      <c r="AB210" s="185"/>
      <c r="AC210" s="185"/>
      <c r="AD210" s="185"/>
      <c r="AE210" s="185"/>
      <c r="AF210" s="185"/>
      <c r="AG210" s="185"/>
      <c r="AH210" s="185"/>
      <c r="AI210" s="185"/>
      <c r="AJ210" s="185"/>
      <c r="AK210" s="185"/>
      <c r="AL210" s="185"/>
      <c r="AM210" s="185"/>
      <c r="AN210" s="185"/>
      <c r="AO210" s="185"/>
      <c r="AP210" s="185"/>
      <c r="AQ210" s="185"/>
      <c r="AR210" s="185"/>
      <c r="AS210" s="185"/>
      <c r="AT210" s="188" t="s">
        <v>134</v>
      </c>
      <c r="AU210" s="188" t="s">
        <v>74</v>
      </c>
      <c r="AV210" s="185" t="s">
        <v>74</v>
      </c>
      <c r="AW210" s="185" t="s">
        <v>24</v>
      </c>
      <c r="AX210" s="185" t="s">
        <v>72</v>
      </c>
      <c r="AY210" s="188" t="s">
        <v>115</v>
      </c>
      <c r="AZ210" s="185"/>
      <c r="BA210" s="185"/>
      <c r="BB210" s="185"/>
      <c r="BC210" s="185"/>
      <c r="BD210" s="185"/>
      <c r="BE210" s="185"/>
      <c r="BF210" s="185"/>
      <c r="BG210" s="185"/>
      <c r="BH210" s="185"/>
      <c r="BI210" s="185"/>
      <c r="BJ210" s="185"/>
      <c r="BK210" s="185"/>
      <c r="BL210" s="185"/>
      <c r="BM210" s="185"/>
      <c r="BN210" s="185"/>
    </row>
    <row r="211" spans="1:66" s="2" customFormat="1" ht="16.5" customHeight="1">
      <c r="A211" s="40"/>
      <c r="B211" s="41"/>
      <c r="C211" s="202">
        <v>53</v>
      </c>
      <c r="D211" s="174" t="s">
        <v>124</v>
      </c>
      <c r="E211" s="175" t="s">
        <v>327</v>
      </c>
      <c r="F211" s="176" t="s">
        <v>328</v>
      </c>
      <c r="G211" s="177" t="s">
        <v>144</v>
      </c>
      <c r="H211" s="178">
        <v>0.34300000000000003</v>
      </c>
      <c r="I211" s="26">
        <v>0</v>
      </c>
      <c r="J211" s="180">
        <f>ROUND(I211*H211,2)</f>
        <v>0</v>
      </c>
      <c r="K211" s="181"/>
      <c r="L211" s="182"/>
      <c r="M211" s="183" t="s">
        <v>1</v>
      </c>
      <c r="N211" s="184" t="s">
        <v>32</v>
      </c>
      <c r="O211" s="170">
        <v>0</v>
      </c>
      <c r="P211" s="170">
        <f>O211*H211</f>
        <v>0</v>
      </c>
      <c r="Q211" s="170">
        <v>0.55000000000000004</v>
      </c>
      <c r="R211" s="170">
        <f>Q211*H211</f>
        <v>0.18865000000000004</v>
      </c>
      <c r="S211" s="170">
        <v>0</v>
      </c>
      <c r="T211" s="171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172" t="s">
        <v>136</v>
      </c>
      <c r="AS211" s="44"/>
      <c r="AT211" s="172" t="s">
        <v>124</v>
      </c>
      <c r="AU211" s="172" t="s">
        <v>74</v>
      </c>
      <c r="AV211" s="44"/>
      <c r="AW211" s="44"/>
      <c r="AX211" s="44"/>
      <c r="AY211" s="27" t="s">
        <v>115</v>
      </c>
      <c r="AZ211" s="44"/>
      <c r="BA211" s="44"/>
      <c r="BB211" s="44"/>
      <c r="BC211" s="44"/>
      <c r="BD211" s="44"/>
      <c r="BE211" s="173">
        <f>IF(N211="základní",J211,0)</f>
        <v>0</v>
      </c>
      <c r="BF211" s="173">
        <f>IF(N211="snížená",J211,0)</f>
        <v>0</v>
      </c>
      <c r="BG211" s="173">
        <f>IF(N211="zákl. přenesená",J211,0)</f>
        <v>0</v>
      </c>
      <c r="BH211" s="173">
        <f>IF(N211="sníž. přenesená",J211,0)</f>
        <v>0</v>
      </c>
      <c r="BI211" s="173">
        <f>IF(N211="nulová",J211,0)</f>
        <v>0</v>
      </c>
      <c r="BJ211" s="27" t="s">
        <v>72</v>
      </c>
      <c r="BK211" s="173">
        <f>ROUND(I211*H211,2)</f>
        <v>0</v>
      </c>
      <c r="BL211" s="27" t="s">
        <v>146</v>
      </c>
      <c r="BM211" s="172" t="s">
        <v>329</v>
      </c>
      <c r="BN211" s="44"/>
    </row>
    <row r="212" spans="1:66" s="13" customFormat="1">
      <c r="A212" s="185"/>
      <c r="B212" s="186"/>
      <c r="C212" s="197"/>
      <c r="D212" s="187" t="s">
        <v>134</v>
      </c>
      <c r="E212" s="188" t="s">
        <v>1</v>
      </c>
      <c r="F212" s="189" t="s">
        <v>330</v>
      </c>
      <c r="G212" s="185"/>
      <c r="H212" s="190">
        <v>0.312</v>
      </c>
      <c r="I212" s="197"/>
      <c r="J212" s="185"/>
      <c r="K212" s="185"/>
      <c r="L212" s="186"/>
      <c r="M212" s="191"/>
      <c r="N212" s="192"/>
      <c r="O212" s="192"/>
      <c r="P212" s="192"/>
      <c r="Q212" s="192"/>
      <c r="R212" s="192"/>
      <c r="S212" s="192"/>
      <c r="T212" s="193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85"/>
      <c r="AT212" s="188" t="s">
        <v>134</v>
      </c>
      <c r="AU212" s="188" t="s">
        <v>74</v>
      </c>
      <c r="AV212" s="185" t="s">
        <v>74</v>
      </c>
      <c r="AW212" s="185" t="s">
        <v>24</v>
      </c>
      <c r="AX212" s="185" t="s">
        <v>72</v>
      </c>
      <c r="AY212" s="188" t="s">
        <v>115</v>
      </c>
      <c r="AZ212" s="185"/>
      <c r="BA212" s="185"/>
      <c r="BB212" s="185"/>
      <c r="BC212" s="185"/>
      <c r="BD212" s="185"/>
      <c r="BE212" s="185"/>
      <c r="BF212" s="185"/>
      <c r="BG212" s="185"/>
      <c r="BH212" s="185"/>
      <c r="BI212" s="185"/>
      <c r="BJ212" s="185"/>
      <c r="BK212" s="185"/>
      <c r="BL212" s="185"/>
      <c r="BM212" s="185"/>
      <c r="BN212" s="185"/>
    </row>
    <row r="213" spans="1:66" s="13" customFormat="1">
      <c r="A213" s="185"/>
      <c r="B213" s="186"/>
      <c r="C213" s="197"/>
      <c r="D213" s="187" t="s">
        <v>134</v>
      </c>
      <c r="E213" s="185"/>
      <c r="F213" s="189" t="s">
        <v>331</v>
      </c>
      <c r="G213" s="185"/>
      <c r="H213" s="190">
        <v>0.34300000000000003</v>
      </c>
      <c r="I213" s="197"/>
      <c r="J213" s="185"/>
      <c r="K213" s="185"/>
      <c r="L213" s="186"/>
      <c r="M213" s="191"/>
      <c r="N213" s="192"/>
      <c r="O213" s="192"/>
      <c r="P213" s="192"/>
      <c r="Q213" s="192"/>
      <c r="R213" s="192"/>
      <c r="S213" s="192"/>
      <c r="T213" s="193"/>
      <c r="U213" s="185"/>
      <c r="V213" s="185"/>
      <c r="W213" s="185"/>
      <c r="X213" s="185"/>
      <c r="Y213" s="185"/>
      <c r="Z213" s="185"/>
      <c r="AA213" s="185"/>
      <c r="AB213" s="185"/>
      <c r="AC213" s="185"/>
      <c r="AD213" s="185"/>
      <c r="AE213" s="185"/>
      <c r="AF213" s="185"/>
      <c r="AG213" s="185"/>
      <c r="AH213" s="185"/>
      <c r="AI213" s="185"/>
      <c r="AJ213" s="185"/>
      <c r="AK213" s="185"/>
      <c r="AL213" s="185"/>
      <c r="AM213" s="185"/>
      <c r="AN213" s="185"/>
      <c r="AO213" s="185"/>
      <c r="AP213" s="185"/>
      <c r="AQ213" s="185"/>
      <c r="AR213" s="185"/>
      <c r="AS213" s="185"/>
      <c r="AT213" s="188" t="s">
        <v>134</v>
      </c>
      <c r="AU213" s="188" t="s">
        <v>74</v>
      </c>
      <c r="AV213" s="185" t="s">
        <v>74</v>
      </c>
      <c r="AW213" s="185" t="s">
        <v>3</v>
      </c>
      <c r="AX213" s="185" t="s">
        <v>72</v>
      </c>
      <c r="AY213" s="188" t="s">
        <v>115</v>
      </c>
      <c r="AZ213" s="185"/>
      <c r="BA213" s="185"/>
      <c r="BB213" s="185"/>
      <c r="BC213" s="185"/>
      <c r="BD213" s="185"/>
      <c r="BE213" s="185"/>
      <c r="BF213" s="185"/>
      <c r="BG213" s="185"/>
      <c r="BH213" s="185"/>
      <c r="BI213" s="185"/>
      <c r="BJ213" s="185"/>
      <c r="BK213" s="185"/>
      <c r="BL213" s="185"/>
      <c r="BM213" s="185"/>
      <c r="BN213" s="185"/>
    </row>
    <row r="214" spans="1:66" s="12" customFormat="1" ht="22.75" customHeight="1">
      <c r="A214" s="147"/>
      <c r="B214" s="148"/>
      <c r="C214" s="195"/>
      <c r="D214" s="149" t="s">
        <v>66</v>
      </c>
      <c r="E214" s="158" t="s">
        <v>332</v>
      </c>
      <c r="F214" s="158" t="s">
        <v>333</v>
      </c>
      <c r="G214" s="147"/>
      <c r="H214" s="147"/>
      <c r="I214" s="195"/>
      <c r="J214" s="159">
        <f>BK214</f>
        <v>0</v>
      </c>
      <c r="K214" s="147"/>
      <c r="L214" s="148"/>
      <c r="M214" s="152"/>
      <c r="N214" s="153"/>
      <c r="O214" s="153"/>
      <c r="P214" s="154">
        <f>SUM(P215:P217)</f>
        <v>9.2067960000000024</v>
      </c>
      <c r="Q214" s="153"/>
      <c r="R214" s="154">
        <f>SUM(R215:R217)</f>
        <v>0</v>
      </c>
      <c r="S214" s="153"/>
      <c r="T214" s="155">
        <f>SUM(T215:T217)</f>
        <v>6.7510799999999996E-2</v>
      </c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  <c r="AM214" s="147"/>
      <c r="AN214" s="147"/>
      <c r="AO214" s="147"/>
      <c r="AP214" s="147"/>
      <c r="AQ214" s="147"/>
      <c r="AR214" s="149" t="s">
        <v>74</v>
      </c>
      <c r="AS214" s="147"/>
      <c r="AT214" s="156" t="s">
        <v>66</v>
      </c>
      <c r="AU214" s="156" t="s">
        <v>72</v>
      </c>
      <c r="AV214" s="147"/>
      <c r="AW214" s="147"/>
      <c r="AX214" s="147"/>
      <c r="AY214" s="149" t="s">
        <v>115</v>
      </c>
      <c r="AZ214" s="147"/>
      <c r="BA214" s="147"/>
      <c r="BB214" s="147"/>
      <c r="BC214" s="147"/>
      <c r="BD214" s="147"/>
      <c r="BE214" s="147"/>
      <c r="BF214" s="147"/>
      <c r="BG214" s="147"/>
      <c r="BH214" s="147"/>
      <c r="BI214" s="147"/>
      <c r="BJ214" s="147"/>
      <c r="BK214" s="157">
        <f>SUM(BK215:BK217)</f>
        <v>0</v>
      </c>
      <c r="BL214" s="147"/>
      <c r="BM214" s="147"/>
      <c r="BN214" s="147"/>
    </row>
    <row r="215" spans="1:66" s="2" customFormat="1" ht="37.75" customHeight="1">
      <c r="A215" s="40"/>
      <c r="B215" s="41"/>
      <c r="C215" s="196">
        <v>54</v>
      </c>
      <c r="D215" s="160" t="s">
        <v>118</v>
      </c>
      <c r="E215" s="161" t="s">
        <v>459</v>
      </c>
      <c r="F215" s="162" t="s">
        <v>460</v>
      </c>
      <c r="G215" s="163" t="s">
        <v>132</v>
      </c>
      <c r="H215" s="164">
        <v>32.148000000000003</v>
      </c>
      <c r="I215" s="25">
        <v>0</v>
      </c>
      <c r="J215" s="166">
        <f>ROUND(I215*H215,2)</f>
        <v>0</v>
      </c>
      <c r="K215" s="167"/>
      <c r="L215" s="206"/>
      <c r="M215" s="207"/>
      <c r="N215" s="208"/>
      <c r="O215" s="209"/>
      <c r="P215" s="209"/>
      <c r="Q215" s="209"/>
      <c r="R215" s="209"/>
      <c r="S215" s="209"/>
      <c r="T215" s="210"/>
      <c r="U215" s="211"/>
      <c r="V215" s="211"/>
      <c r="W215" s="40"/>
      <c r="X215" s="40"/>
      <c r="Y215" s="40"/>
      <c r="Z215" s="40"/>
      <c r="AA215" s="40"/>
      <c r="AB215" s="40"/>
      <c r="AC215" s="40"/>
      <c r="AD215" s="40"/>
      <c r="AE215" s="40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172" t="s">
        <v>146</v>
      </c>
      <c r="AS215" s="44"/>
      <c r="AT215" s="172" t="s">
        <v>118</v>
      </c>
      <c r="AU215" s="172" t="s">
        <v>74</v>
      </c>
      <c r="AV215" s="44"/>
      <c r="AW215" s="44"/>
      <c r="AX215" s="44"/>
      <c r="AY215" s="27" t="s">
        <v>115</v>
      </c>
      <c r="AZ215" s="44"/>
      <c r="BA215" s="44"/>
      <c r="BB215" s="44"/>
      <c r="BC215" s="44"/>
      <c r="BD215" s="44"/>
      <c r="BE215" s="173">
        <f>IF(N215="základní",J215,0)</f>
        <v>0</v>
      </c>
      <c r="BF215" s="173">
        <f>IF(N215="snížená",J215,0)</f>
        <v>0</v>
      </c>
      <c r="BG215" s="173">
        <f>IF(N215="zákl. přenesená",J215,0)</f>
        <v>0</v>
      </c>
      <c r="BH215" s="173">
        <f>IF(N215="sníž. přenesená",J215,0)</f>
        <v>0</v>
      </c>
      <c r="BI215" s="173">
        <f>IF(N215="nulová",J215,0)</f>
        <v>0</v>
      </c>
      <c r="BJ215" s="27" t="s">
        <v>72</v>
      </c>
      <c r="BK215" s="173">
        <f>ROUND(I215*H215,2)</f>
        <v>0</v>
      </c>
      <c r="BL215" s="27" t="s">
        <v>146</v>
      </c>
      <c r="BM215" s="172" t="s">
        <v>334</v>
      </c>
      <c r="BN215" s="44"/>
    </row>
    <row r="216" spans="1:66" s="2" customFormat="1" ht="24.15" customHeight="1">
      <c r="A216" s="40"/>
      <c r="B216" s="41"/>
      <c r="C216" s="196">
        <v>55</v>
      </c>
      <c r="D216" s="160" t="s">
        <v>118</v>
      </c>
      <c r="E216" s="161" t="s">
        <v>335</v>
      </c>
      <c r="F216" s="162" t="s">
        <v>336</v>
      </c>
      <c r="G216" s="163" t="s">
        <v>132</v>
      </c>
      <c r="H216" s="164">
        <v>32.148000000000003</v>
      </c>
      <c r="I216" s="25">
        <v>0</v>
      </c>
      <c r="J216" s="166">
        <f>ROUND(I216*H216,2)</f>
        <v>0</v>
      </c>
      <c r="K216" s="167"/>
      <c r="L216" s="41"/>
      <c r="M216" s="168" t="s">
        <v>1</v>
      </c>
      <c r="N216" s="169" t="s">
        <v>32</v>
      </c>
      <c r="O216" s="170">
        <v>0.26300000000000001</v>
      </c>
      <c r="P216" s="170">
        <f>O216*H216</f>
        <v>8.4549240000000019</v>
      </c>
      <c r="Q216" s="170">
        <v>0</v>
      </c>
      <c r="R216" s="170">
        <f>Q216*H216</f>
        <v>0</v>
      </c>
      <c r="S216" s="170">
        <v>2.0999999999999999E-3</v>
      </c>
      <c r="T216" s="171">
        <f>S216*H216</f>
        <v>6.7510799999999996E-2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172" t="s">
        <v>146</v>
      </c>
      <c r="AS216" s="44"/>
      <c r="AT216" s="172" t="s">
        <v>118</v>
      </c>
      <c r="AU216" s="172" t="s">
        <v>74</v>
      </c>
      <c r="AV216" s="44"/>
      <c r="AW216" s="44"/>
      <c r="AX216" s="44"/>
      <c r="AY216" s="27" t="s">
        <v>115</v>
      </c>
      <c r="AZ216" s="44"/>
      <c r="BA216" s="44"/>
      <c r="BB216" s="44"/>
      <c r="BC216" s="44"/>
      <c r="BD216" s="44"/>
      <c r="BE216" s="173">
        <f>IF(N216="základní",J216,0)</f>
        <v>0</v>
      </c>
      <c r="BF216" s="173">
        <f>IF(N216="snížená",J216,0)</f>
        <v>0</v>
      </c>
      <c r="BG216" s="173">
        <f>IF(N216="zákl. přenesená",J216,0)</f>
        <v>0</v>
      </c>
      <c r="BH216" s="173">
        <f>IF(N216="sníž. přenesená",J216,0)</f>
        <v>0</v>
      </c>
      <c r="BI216" s="173">
        <f>IF(N216="nulová",J216,0)</f>
        <v>0</v>
      </c>
      <c r="BJ216" s="27" t="s">
        <v>72</v>
      </c>
      <c r="BK216" s="173">
        <f>ROUND(I216*H216,2)</f>
        <v>0</v>
      </c>
      <c r="BL216" s="27" t="s">
        <v>146</v>
      </c>
      <c r="BM216" s="172" t="s">
        <v>337</v>
      </c>
      <c r="BN216" s="44"/>
    </row>
    <row r="217" spans="1:66" s="2" customFormat="1" ht="24.15" customHeight="1">
      <c r="A217" s="40"/>
      <c r="B217" s="41"/>
      <c r="C217" s="196">
        <v>56</v>
      </c>
      <c r="D217" s="160" t="s">
        <v>118</v>
      </c>
      <c r="E217" s="161" t="s">
        <v>338</v>
      </c>
      <c r="F217" s="162" t="s">
        <v>339</v>
      </c>
      <c r="G217" s="163" t="s">
        <v>161</v>
      </c>
      <c r="H217" s="164">
        <v>0.53400000000000003</v>
      </c>
      <c r="I217" s="25">
        <v>0</v>
      </c>
      <c r="J217" s="166">
        <f>ROUND(I217*H217,2)</f>
        <v>0</v>
      </c>
      <c r="K217" s="167"/>
      <c r="L217" s="41"/>
      <c r="M217" s="168" t="s">
        <v>1</v>
      </c>
      <c r="N217" s="169" t="s">
        <v>32</v>
      </c>
      <c r="O217" s="170">
        <v>1.4079999999999999</v>
      </c>
      <c r="P217" s="170">
        <f>O217*H217</f>
        <v>0.75187199999999998</v>
      </c>
      <c r="Q217" s="170">
        <v>0</v>
      </c>
      <c r="R217" s="170">
        <f>Q217*H217</f>
        <v>0</v>
      </c>
      <c r="S217" s="170">
        <v>0</v>
      </c>
      <c r="T217" s="171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172" t="s">
        <v>146</v>
      </c>
      <c r="AS217" s="44"/>
      <c r="AT217" s="172" t="s">
        <v>118</v>
      </c>
      <c r="AU217" s="172" t="s">
        <v>74</v>
      </c>
      <c r="AV217" s="44"/>
      <c r="AW217" s="44"/>
      <c r="AX217" s="44"/>
      <c r="AY217" s="27" t="s">
        <v>115</v>
      </c>
      <c r="AZ217" s="44"/>
      <c r="BA217" s="44"/>
      <c r="BB217" s="44"/>
      <c r="BC217" s="44"/>
      <c r="BD217" s="44"/>
      <c r="BE217" s="173">
        <f>IF(N217="základní",J217,0)</f>
        <v>0</v>
      </c>
      <c r="BF217" s="173">
        <f>IF(N217="snížená",J217,0)</f>
        <v>0</v>
      </c>
      <c r="BG217" s="173">
        <f>IF(N217="zákl. přenesená",J217,0)</f>
        <v>0</v>
      </c>
      <c r="BH217" s="173">
        <f>IF(N217="sníž. přenesená",J217,0)</f>
        <v>0</v>
      </c>
      <c r="BI217" s="173">
        <f>IF(N217="nulová",J217,0)</f>
        <v>0</v>
      </c>
      <c r="BJ217" s="27" t="s">
        <v>72</v>
      </c>
      <c r="BK217" s="173">
        <f>ROUND(I217*H217,2)</f>
        <v>0</v>
      </c>
      <c r="BL217" s="27" t="s">
        <v>146</v>
      </c>
      <c r="BM217" s="172" t="s">
        <v>340</v>
      </c>
      <c r="BN217" s="44"/>
    </row>
    <row r="218" spans="1:66" s="12" customFormat="1" ht="22.75" customHeight="1">
      <c r="A218" s="147"/>
      <c r="B218" s="148"/>
      <c r="C218" s="195"/>
      <c r="D218" s="149" t="s">
        <v>66</v>
      </c>
      <c r="E218" s="158" t="s">
        <v>341</v>
      </c>
      <c r="F218" s="158" t="s">
        <v>342</v>
      </c>
      <c r="G218" s="147"/>
      <c r="H218" s="147"/>
      <c r="I218" s="195"/>
      <c r="J218" s="159">
        <f>BK218</f>
        <v>0</v>
      </c>
      <c r="K218" s="147"/>
      <c r="L218" s="148"/>
      <c r="M218" s="152"/>
      <c r="N218" s="153"/>
      <c r="O218" s="153"/>
      <c r="P218" s="154">
        <f>SUM(P219:P225)</f>
        <v>8.6470000000000002</v>
      </c>
      <c r="Q218" s="153"/>
      <c r="R218" s="154">
        <f>SUM(R219:R225)</f>
        <v>0.10633999999999999</v>
      </c>
      <c r="S218" s="153"/>
      <c r="T218" s="155">
        <f>SUM(T219:T225)</f>
        <v>0</v>
      </c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  <c r="AM218" s="147"/>
      <c r="AN218" s="147"/>
      <c r="AO218" s="147"/>
      <c r="AP218" s="147"/>
      <c r="AQ218" s="147"/>
      <c r="AR218" s="149" t="s">
        <v>74</v>
      </c>
      <c r="AS218" s="147"/>
      <c r="AT218" s="156" t="s">
        <v>66</v>
      </c>
      <c r="AU218" s="156" t="s">
        <v>72</v>
      </c>
      <c r="AV218" s="147"/>
      <c r="AW218" s="147"/>
      <c r="AX218" s="147"/>
      <c r="AY218" s="149" t="s">
        <v>115</v>
      </c>
      <c r="AZ218" s="147"/>
      <c r="BA218" s="147"/>
      <c r="BB218" s="147"/>
      <c r="BC218" s="147"/>
      <c r="BD218" s="147"/>
      <c r="BE218" s="147"/>
      <c r="BF218" s="147"/>
      <c r="BG218" s="147"/>
      <c r="BH218" s="147"/>
      <c r="BI218" s="147"/>
      <c r="BJ218" s="147"/>
      <c r="BK218" s="157">
        <f>SUM(BK219:BK225)</f>
        <v>0</v>
      </c>
      <c r="BL218" s="147"/>
      <c r="BM218" s="147"/>
      <c r="BN218" s="147"/>
    </row>
    <row r="219" spans="1:66" s="2" customFormat="1" ht="24.15" customHeight="1">
      <c r="A219" s="40"/>
      <c r="B219" s="41"/>
      <c r="C219" s="196">
        <v>57</v>
      </c>
      <c r="D219" s="160" t="s">
        <v>118</v>
      </c>
      <c r="E219" s="161" t="s">
        <v>343</v>
      </c>
      <c r="F219" s="162" t="s">
        <v>344</v>
      </c>
      <c r="G219" s="163" t="s">
        <v>121</v>
      </c>
      <c r="H219" s="164">
        <v>2</v>
      </c>
      <c r="I219" s="25">
        <v>0</v>
      </c>
      <c r="J219" s="166">
        <f t="shared" ref="J219:J225" si="10">ROUND(I219*H219,2)</f>
        <v>0</v>
      </c>
      <c r="K219" s="167"/>
      <c r="L219" s="41"/>
      <c r="M219" s="168" t="s">
        <v>1</v>
      </c>
      <c r="N219" s="169" t="s">
        <v>32</v>
      </c>
      <c r="O219" s="170">
        <v>1.298</v>
      </c>
      <c r="P219" s="170">
        <f t="shared" ref="P219:P225" si="11">O219*H219</f>
        <v>2.5960000000000001</v>
      </c>
      <c r="Q219" s="170">
        <v>2.5000000000000001E-4</v>
      </c>
      <c r="R219" s="170">
        <f t="shared" ref="R219:R225" si="12">Q219*H219</f>
        <v>5.0000000000000001E-4</v>
      </c>
      <c r="S219" s="170">
        <v>0</v>
      </c>
      <c r="T219" s="171">
        <f t="shared" ref="T219:T225" si="13"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172" t="s">
        <v>146</v>
      </c>
      <c r="AS219" s="44"/>
      <c r="AT219" s="172" t="s">
        <v>118</v>
      </c>
      <c r="AU219" s="172" t="s">
        <v>74</v>
      </c>
      <c r="AV219" s="44"/>
      <c r="AW219" s="44"/>
      <c r="AX219" s="44"/>
      <c r="AY219" s="27" t="s">
        <v>115</v>
      </c>
      <c r="AZ219" s="44"/>
      <c r="BA219" s="44"/>
      <c r="BB219" s="44"/>
      <c r="BC219" s="44"/>
      <c r="BD219" s="44"/>
      <c r="BE219" s="173">
        <f t="shared" ref="BE219:BE225" si="14">IF(N219="základní",J219,0)</f>
        <v>0</v>
      </c>
      <c r="BF219" s="173">
        <f t="shared" ref="BF219:BF225" si="15">IF(N219="snížená",J219,0)</f>
        <v>0</v>
      </c>
      <c r="BG219" s="173">
        <f t="shared" ref="BG219:BG225" si="16">IF(N219="zákl. přenesená",J219,0)</f>
        <v>0</v>
      </c>
      <c r="BH219" s="173">
        <f t="shared" ref="BH219:BH225" si="17">IF(N219="sníž. přenesená",J219,0)</f>
        <v>0</v>
      </c>
      <c r="BI219" s="173">
        <f t="shared" ref="BI219:BI225" si="18">IF(N219="nulová",J219,0)</f>
        <v>0</v>
      </c>
      <c r="BJ219" s="27" t="s">
        <v>72</v>
      </c>
      <c r="BK219" s="173">
        <f t="shared" ref="BK219:BK225" si="19">ROUND(I219*H219,2)</f>
        <v>0</v>
      </c>
      <c r="BL219" s="27" t="s">
        <v>146</v>
      </c>
      <c r="BM219" s="172" t="s">
        <v>345</v>
      </c>
      <c r="BN219" s="44"/>
    </row>
    <row r="220" spans="1:66" s="2" customFormat="1" ht="33" customHeight="1">
      <c r="A220" s="40"/>
      <c r="B220" s="41"/>
      <c r="C220" s="202">
        <v>58</v>
      </c>
      <c r="D220" s="174" t="s">
        <v>124</v>
      </c>
      <c r="E220" s="175" t="s">
        <v>346</v>
      </c>
      <c r="F220" s="176" t="s">
        <v>347</v>
      </c>
      <c r="G220" s="177" t="s">
        <v>121</v>
      </c>
      <c r="H220" s="178">
        <v>2</v>
      </c>
      <c r="I220" s="26">
        <v>0</v>
      </c>
      <c r="J220" s="180">
        <f t="shared" si="10"/>
        <v>0</v>
      </c>
      <c r="K220" s="181"/>
      <c r="L220" s="182"/>
      <c r="M220" s="183" t="s">
        <v>1</v>
      </c>
      <c r="N220" s="184" t="s">
        <v>32</v>
      </c>
      <c r="O220" s="170">
        <v>0</v>
      </c>
      <c r="P220" s="170">
        <f t="shared" si="11"/>
        <v>0</v>
      </c>
      <c r="Q220" s="170">
        <v>2.562E-2</v>
      </c>
      <c r="R220" s="170">
        <f t="shared" si="12"/>
        <v>5.1240000000000001E-2</v>
      </c>
      <c r="S220" s="170">
        <v>0</v>
      </c>
      <c r="T220" s="171">
        <f t="shared" si="13"/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172" t="s">
        <v>136</v>
      </c>
      <c r="AS220" s="44"/>
      <c r="AT220" s="172" t="s">
        <v>124</v>
      </c>
      <c r="AU220" s="172" t="s">
        <v>74</v>
      </c>
      <c r="AV220" s="44"/>
      <c r="AW220" s="44"/>
      <c r="AX220" s="44"/>
      <c r="AY220" s="27" t="s">
        <v>115</v>
      </c>
      <c r="AZ220" s="44"/>
      <c r="BA220" s="44"/>
      <c r="BB220" s="44"/>
      <c r="BC220" s="44"/>
      <c r="BD220" s="44"/>
      <c r="BE220" s="173">
        <f t="shared" si="14"/>
        <v>0</v>
      </c>
      <c r="BF220" s="173">
        <f t="shared" si="15"/>
        <v>0</v>
      </c>
      <c r="BG220" s="173">
        <f t="shared" si="16"/>
        <v>0</v>
      </c>
      <c r="BH220" s="173">
        <f t="shared" si="17"/>
        <v>0</v>
      </c>
      <c r="BI220" s="173">
        <f t="shared" si="18"/>
        <v>0</v>
      </c>
      <c r="BJ220" s="27" t="s">
        <v>72</v>
      </c>
      <c r="BK220" s="173">
        <f t="shared" si="19"/>
        <v>0</v>
      </c>
      <c r="BL220" s="27" t="s">
        <v>146</v>
      </c>
      <c r="BM220" s="172" t="s">
        <v>348</v>
      </c>
      <c r="BN220" s="44"/>
    </row>
    <row r="221" spans="1:66" s="2" customFormat="1" ht="24.15" customHeight="1">
      <c r="A221" s="40"/>
      <c r="B221" s="41"/>
      <c r="C221" s="196">
        <v>59</v>
      </c>
      <c r="D221" s="160" t="s">
        <v>118</v>
      </c>
      <c r="E221" s="161" t="s">
        <v>349</v>
      </c>
      <c r="F221" s="162" t="s">
        <v>350</v>
      </c>
      <c r="G221" s="163" t="s">
        <v>121</v>
      </c>
      <c r="H221" s="164">
        <v>3</v>
      </c>
      <c r="I221" s="25">
        <v>0</v>
      </c>
      <c r="J221" s="166">
        <f t="shared" si="10"/>
        <v>0</v>
      </c>
      <c r="K221" s="167"/>
      <c r="L221" s="41"/>
      <c r="M221" s="168" t="s">
        <v>1</v>
      </c>
      <c r="N221" s="169" t="s">
        <v>32</v>
      </c>
      <c r="O221" s="170">
        <v>1.6819999999999999</v>
      </c>
      <c r="P221" s="170">
        <f t="shared" si="11"/>
        <v>5.0459999999999994</v>
      </c>
      <c r="Q221" s="170">
        <v>0</v>
      </c>
      <c r="R221" s="170">
        <f t="shared" si="12"/>
        <v>0</v>
      </c>
      <c r="S221" s="170">
        <v>0</v>
      </c>
      <c r="T221" s="171">
        <f t="shared" si="13"/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172" t="s">
        <v>146</v>
      </c>
      <c r="AS221" s="44"/>
      <c r="AT221" s="172" t="s">
        <v>118</v>
      </c>
      <c r="AU221" s="172" t="s">
        <v>74</v>
      </c>
      <c r="AV221" s="44"/>
      <c r="AW221" s="44"/>
      <c r="AX221" s="44"/>
      <c r="AY221" s="27" t="s">
        <v>115</v>
      </c>
      <c r="AZ221" s="44"/>
      <c r="BA221" s="44"/>
      <c r="BB221" s="44"/>
      <c r="BC221" s="44"/>
      <c r="BD221" s="44"/>
      <c r="BE221" s="173">
        <f t="shared" si="14"/>
        <v>0</v>
      </c>
      <c r="BF221" s="173">
        <f t="shared" si="15"/>
        <v>0</v>
      </c>
      <c r="BG221" s="173">
        <f t="shared" si="16"/>
        <v>0</v>
      </c>
      <c r="BH221" s="173">
        <f t="shared" si="17"/>
        <v>0</v>
      </c>
      <c r="BI221" s="173">
        <f t="shared" si="18"/>
        <v>0</v>
      </c>
      <c r="BJ221" s="27" t="s">
        <v>72</v>
      </c>
      <c r="BK221" s="173">
        <f t="shared" si="19"/>
        <v>0</v>
      </c>
      <c r="BL221" s="27" t="s">
        <v>146</v>
      </c>
      <c r="BM221" s="172" t="s">
        <v>351</v>
      </c>
      <c r="BN221" s="44"/>
    </row>
    <row r="222" spans="1:66" s="2" customFormat="1" ht="24.15" customHeight="1">
      <c r="A222" s="40"/>
      <c r="B222" s="41"/>
      <c r="C222" s="202">
        <v>60</v>
      </c>
      <c r="D222" s="174" t="s">
        <v>124</v>
      </c>
      <c r="E222" s="175" t="s">
        <v>352</v>
      </c>
      <c r="F222" s="176" t="s">
        <v>353</v>
      </c>
      <c r="G222" s="177" t="s">
        <v>121</v>
      </c>
      <c r="H222" s="178">
        <v>3</v>
      </c>
      <c r="I222" s="26">
        <v>0</v>
      </c>
      <c r="J222" s="180">
        <f t="shared" si="10"/>
        <v>0</v>
      </c>
      <c r="K222" s="181"/>
      <c r="L222" s="182"/>
      <c r="M222" s="183" t="s">
        <v>1</v>
      </c>
      <c r="N222" s="184" t="s">
        <v>32</v>
      </c>
      <c r="O222" s="170">
        <v>0</v>
      </c>
      <c r="P222" s="170">
        <f t="shared" si="11"/>
        <v>0</v>
      </c>
      <c r="Q222" s="170">
        <v>1.6E-2</v>
      </c>
      <c r="R222" s="170">
        <f t="shared" si="12"/>
        <v>4.8000000000000001E-2</v>
      </c>
      <c r="S222" s="170">
        <v>0</v>
      </c>
      <c r="T222" s="171">
        <f t="shared" si="13"/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172" t="s">
        <v>136</v>
      </c>
      <c r="AS222" s="44"/>
      <c r="AT222" s="172" t="s">
        <v>124</v>
      </c>
      <c r="AU222" s="172" t="s">
        <v>74</v>
      </c>
      <c r="AV222" s="44"/>
      <c r="AW222" s="44"/>
      <c r="AX222" s="44"/>
      <c r="AY222" s="27" t="s">
        <v>115</v>
      </c>
      <c r="AZ222" s="44"/>
      <c r="BA222" s="44"/>
      <c r="BB222" s="44"/>
      <c r="BC222" s="44"/>
      <c r="BD222" s="44"/>
      <c r="BE222" s="173">
        <f t="shared" si="14"/>
        <v>0</v>
      </c>
      <c r="BF222" s="173">
        <f t="shared" si="15"/>
        <v>0</v>
      </c>
      <c r="BG222" s="173">
        <f t="shared" si="16"/>
        <v>0</v>
      </c>
      <c r="BH222" s="173">
        <f t="shared" si="17"/>
        <v>0</v>
      </c>
      <c r="BI222" s="173">
        <f t="shared" si="18"/>
        <v>0</v>
      </c>
      <c r="BJ222" s="27" t="s">
        <v>72</v>
      </c>
      <c r="BK222" s="173">
        <f t="shared" si="19"/>
        <v>0</v>
      </c>
      <c r="BL222" s="27" t="s">
        <v>146</v>
      </c>
      <c r="BM222" s="172" t="s">
        <v>354</v>
      </c>
      <c r="BN222" s="44"/>
    </row>
    <row r="223" spans="1:66" s="2" customFormat="1" ht="21.75" customHeight="1">
      <c r="A223" s="40"/>
      <c r="B223" s="41"/>
      <c r="C223" s="196">
        <v>61</v>
      </c>
      <c r="D223" s="160" t="s">
        <v>118</v>
      </c>
      <c r="E223" s="161" t="s">
        <v>355</v>
      </c>
      <c r="F223" s="162" t="s">
        <v>356</v>
      </c>
      <c r="G223" s="163" t="s">
        <v>121</v>
      </c>
      <c r="H223" s="164">
        <v>3</v>
      </c>
      <c r="I223" s="25">
        <v>0</v>
      </c>
      <c r="J223" s="166">
        <f t="shared" si="10"/>
        <v>0</v>
      </c>
      <c r="K223" s="167"/>
      <c r="L223" s="41"/>
      <c r="M223" s="168" t="s">
        <v>1</v>
      </c>
      <c r="N223" s="169" t="s">
        <v>32</v>
      </c>
      <c r="O223" s="170">
        <v>0.33500000000000002</v>
      </c>
      <c r="P223" s="170">
        <f t="shared" si="11"/>
        <v>1.0050000000000001</v>
      </c>
      <c r="Q223" s="170">
        <v>0</v>
      </c>
      <c r="R223" s="170">
        <f t="shared" si="12"/>
        <v>0</v>
      </c>
      <c r="S223" s="170">
        <v>0</v>
      </c>
      <c r="T223" s="171">
        <f t="shared" si="13"/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172" t="s">
        <v>146</v>
      </c>
      <c r="AS223" s="44"/>
      <c r="AT223" s="172" t="s">
        <v>118</v>
      </c>
      <c r="AU223" s="172" t="s">
        <v>74</v>
      </c>
      <c r="AV223" s="44"/>
      <c r="AW223" s="44"/>
      <c r="AX223" s="44"/>
      <c r="AY223" s="27" t="s">
        <v>115</v>
      </c>
      <c r="AZ223" s="44"/>
      <c r="BA223" s="44"/>
      <c r="BB223" s="44"/>
      <c r="BC223" s="44"/>
      <c r="BD223" s="44"/>
      <c r="BE223" s="173">
        <f t="shared" si="14"/>
        <v>0</v>
      </c>
      <c r="BF223" s="173">
        <f t="shared" si="15"/>
        <v>0</v>
      </c>
      <c r="BG223" s="173">
        <f t="shared" si="16"/>
        <v>0</v>
      </c>
      <c r="BH223" s="173">
        <f t="shared" si="17"/>
        <v>0</v>
      </c>
      <c r="BI223" s="173">
        <f t="shared" si="18"/>
        <v>0</v>
      </c>
      <c r="BJ223" s="27" t="s">
        <v>72</v>
      </c>
      <c r="BK223" s="173">
        <f t="shared" si="19"/>
        <v>0</v>
      </c>
      <c r="BL223" s="27" t="s">
        <v>146</v>
      </c>
      <c r="BM223" s="172" t="s">
        <v>357</v>
      </c>
      <c r="BN223" s="44"/>
    </row>
    <row r="224" spans="1:66" s="2" customFormat="1" ht="16.5" customHeight="1">
      <c r="A224" s="40"/>
      <c r="B224" s="41"/>
      <c r="C224" s="202">
        <v>62</v>
      </c>
      <c r="D224" s="174" t="s">
        <v>124</v>
      </c>
      <c r="E224" s="175" t="s">
        <v>358</v>
      </c>
      <c r="F224" s="176" t="s">
        <v>359</v>
      </c>
      <c r="G224" s="177" t="s">
        <v>121</v>
      </c>
      <c r="H224" s="178">
        <v>3</v>
      </c>
      <c r="I224" s="26">
        <v>0</v>
      </c>
      <c r="J224" s="180">
        <f t="shared" si="10"/>
        <v>0</v>
      </c>
      <c r="K224" s="181"/>
      <c r="L224" s="182"/>
      <c r="M224" s="183" t="s">
        <v>1</v>
      </c>
      <c r="N224" s="184" t="s">
        <v>32</v>
      </c>
      <c r="O224" s="170">
        <v>0</v>
      </c>
      <c r="P224" s="170">
        <f t="shared" si="11"/>
        <v>0</v>
      </c>
      <c r="Q224" s="170">
        <v>2.2000000000000001E-3</v>
      </c>
      <c r="R224" s="170">
        <f t="shared" si="12"/>
        <v>6.6E-3</v>
      </c>
      <c r="S224" s="170">
        <v>0</v>
      </c>
      <c r="T224" s="171">
        <f t="shared" si="13"/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172" t="s">
        <v>136</v>
      </c>
      <c r="AS224" s="44"/>
      <c r="AT224" s="172" t="s">
        <v>124</v>
      </c>
      <c r="AU224" s="172" t="s">
        <v>74</v>
      </c>
      <c r="AV224" s="44"/>
      <c r="AW224" s="44"/>
      <c r="AX224" s="44"/>
      <c r="AY224" s="27" t="s">
        <v>115</v>
      </c>
      <c r="AZ224" s="44"/>
      <c r="BA224" s="44"/>
      <c r="BB224" s="44"/>
      <c r="BC224" s="44"/>
      <c r="BD224" s="44"/>
      <c r="BE224" s="173">
        <f t="shared" si="14"/>
        <v>0</v>
      </c>
      <c r="BF224" s="173">
        <f t="shared" si="15"/>
        <v>0</v>
      </c>
      <c r="BG224" s="173">
        <f t="shared" si="16"/>
        <v>0</v>
      </c>
      <c r="BH224" s="173">
        <f t="shared" si="17"/>
        <v>0</v>
      </c>
      <c r="BI224" s="173">
        <f t="shared" si="18"/>
        <v>0</v>
      </c>
      <c r="BJ224" s="27" t="s">
        <v>72</v>
      </c>
      <c r="BK224" s="173">
        <f t="shared" si="19"/>
        <v>0</v>
      </c>
      <c r="BL224" s="27" t="s">
        <v>146</v>
      </c>
      <c r="BM224" s="172" t="s">
        <v>360</v>
      </c>
      <c r="BN224" s="44"/>
    </row>
    <row r="225" spans="1:66" s="2" customFormat="1" ht="24.15" customHeight="1">
      <c r="A225" s="40"/>
      <c r="B225" s="41"/>
      <c r="C225" s="196">
        <v>63</v>
      </c>
      <c r="D225" s="160" t="s">
        <v>118</v>
      </c>
      <c r="E225" s="161" t="s">
        <v>361</v>
      </c>
      <c r="F225" s="162" t="s">
        <v>362</v>
      </c>
      <c r="G225" s="163" t="s">
        <v>121</v>
      </c>
      <c r="H225" s="164">
        <v>2</v>
      </c>
      <c r="I225" s="25">
        <v>0</v>
      </c>
      <c r="J225" s="166">
        <f t="shared" si="10"/>
        <v>0</v>
      </c>
      <c r="K225" s="167"/>
      <c r="L225" s="41"/>
      <c r="M225" s="168" t="s">
        <v>1</v>
      </c>
      <c r="N225" s="169" t="s">
        <v>32</v>
      </c>
      <c r="O225" s="170">
        <v>0</v>
      </c>
      <c r="P225" s="170">
        <f t="shared" si="11"/>
        <v>0</v>
      </c>
      <c r="Q225" s="170">
        <v>0</v>
      </c>
      <c r="R225" s="170">
        <f t="shared" si="12"/>
        <v>0</v>
      </c>
      <c r="S225" s="170">
        <v>0</v>
      </c>
      <c r="T225" s="171">
        <f t="shared" si="13"/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172" t="s">
        <v>146</v>
      </c>
      <c r="AS225" s="44"/>
      <c r="AT225" s="172" t="s">
        <v>118</v>
      </c>
      <c r="AU225" s="172" t="s">
        <v>74</v>
      </c>
      <c r="AV225" s="44"/>
      <c r="AW225" s="44"/>
      <c r="AX225" s="44"/>
      <c r="AY225" s="27" t="s">
        <v>115</v>
      </c>
      <c r="AZ225" s="44"/>
      <c r="BA225" s="44"/>
      <c r="BB225" s="44"/>
      <c r="BC225" s="44"/>
      <c r="BD225" s="44"/>
      <c r="BE225" s="173">
        <f t="shared" si="14"/>
        <v>0</v>
      </c>
      <c r="BF225" s="173">
        <f t="shared" si="15"/>
        <v>0</v>
      </c>
      <c r="BG225" s="173">
        <f t="shared" si="16"/>
        <v>0</v>
      </c>
      <c r="BH225" s="173">
        <f t="shared" si="17"/>
        <v>0</v>
      </c>
      <c r="BI225" s="173">
        <f t="shared" si="18"/>
        <v>0</v>
      </c>
      <c r="BJ225" s="27" t="s">
        <v>72</v>
      </c>
      <c r="BK225" s="173">
        <f t="shared" si="19"/>
        <v>0</v>
      </c>
      <c r="BL225" s="27" t="s">
        <v>146</v>
      </c>
      <c r="BM225" s="172" t="s">
        <v>363</v>
      </c>
      <c r="BN225" s="44"/>
    </row>
    <row r="226" spans="1:66" s="12" customFormat="1" ht="22.75" customHeight="1">
      <c r="A226" s="147"/>
      <c r="B226" s="148"/>
      <c r="C226" s="195"/>
      <c r="D226" s="149" t="s">
        <v>66</v>
      </c>
      <c r="E226" s="158" t="s">
        <v>364</v>
      </c>
      <c r="F226" s="158" t="s">
        <v>365</v>
      </c>
      <c r="G226" s="147"/>
      <c r="H226" s="147"/>
      <c r="I226" s="195"/>
      <c r="J226" s="159">
        <f>BK226</f>
        <v>0</v>
      </c>
      <c r="K226" s="147"/>
      <c r="L226" s="148"/>
      <c r="M226" s="152"/>
      <c r="N226" s="153"/>
      <c r="O226" s="153"/>
      <c r="P226" s="154">
        <f>SUM(P227:P235)</f>
        <v>49.111257999999999</v>
      </c>
      <c r="Q226" s="153"/>
      <c r="R226" s="154">
        <f>SUM(R227:R235)</f>
        <v>1.0057681599999999</v>
      </c>
      <c r="S226" s="153"/>
      <c r="T226" s="155">
        <f>SUM(T227:T235)</f>
        <v>2.8204610399999996</v>
      </c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  <c r="AM226" s="147"/>
      <c r="AN226" s="147"/>
      <c r="AO226" s="147"/>
      <c r="AP226" s="147"/>
      <c r="AQ226" s="147"/>
      <c r="AR226" s="149" t="s">
        <v>74</v>
      </c>
      <c r="AS226" s="147"/>
      <c r="AT226" s="156" t="s">
        <v>66</v>
      </c>
      <c r="AU226" s="156" t="s">
        <v>72</v>
      </c>
      <c r="AV226" s="147"/>
      <c r="AW226" s="147"/>
      <c r="AX226" s="147"/>
      <c r="AY226" s="149" t="s">
        <v>115</v>
      </c>
      <c r="AZ226" s="147"/>
      <c r="BA226" s="147"/>
      <c r="BB226" s="147"/>
      <c r="BC226" s="147"/>
      <c r="BD226" s="147"/>
      <c r="BE226" s="147"/>
      <c r="BF226" s="147"/>
      <c r="BG226" s="147"/>
      <c r="BH226" s="147"/>
      <c r="BI226" s="147"/>
      <c r="BJ226" s="147"/>
      <c r="BK226" s="157">
        <f>SUM(BK227:BK235)</f>
        <v>0</v>
      </c>
      <c r="BL226" s="147"/>
      <c r="BM226" s="147"/>
      <c r="BN226" s="147"/>
    </row>
    <row r="227" spans="1:66" s="2" customFormat="1" ht="16.5" customHeight="1">
      <c r="A227" s="40"/>
      <c r="B227" s="41"/>
      <c r="C227" s="196">
        <v>64</v>
      </c>
      <c r="D227" s="160" t="s">
        <v>118</v>
      </c>
      <c r="E227" s="161" t="s">
        <v>366</v>
      </c>
      <c r="F227" s="162" t="s">
        <v>367</v>
      </c>
      <c r="G227" s="163" t="s">
        <v>132</v>
      </c>
      <c r="H227" s="164">
        <v>33.911999999999999</v>
      </c>
      <c r="I227" s="25">
        <v>0</v>
      </c>
      <c r="J227" s="166">
        <f>ROUND(I227*H227,2)</f>
        <v>0</v>
      </c>
      <c r="K227" s="167"/>
      <c r="L227" s="41"/>
      <c r="M227" s="168" t="s">
        <v>1</v>
      </c>
      <c r="N227" s="169" t="s">
        <v>32</v>
      </c>
      <c r="O227" s="170">
        <v>2.4E-2</v>
      </c>
      <c r="P227" s="170">
        <f>O227*H227</f>
        <v>0.81388799999999994</v>
      </c>
      <c r="Q227" s="170">
        <v>0</v>
      </c>
      <c r="R227" s="170">
        <f>Q227*H227</f>
        <v>0</v>
      </c>
      <c r="S227" s="170">
        <v>0</v>
      </c>
      <c r="T227" s="171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172" t="s">
        <v>146</v>
      </c>
      <c r="AS227" s="44"/>
      <c r="AT227" s="172" t="s">
        <v>118</v>
      </c>
      <c r="AU227" s="172" t="s">
        <v>74</v>
      </c>
      <c r="AV227" s="44"/>
      <c r="AW227" s="44"/>
      <c r="AX227" s="44"/>
      <c r="AY227" s="27" t="s">
        <v>115</v>
      </c>
      <c r="AZ227" s="44"/>
      <c r="BA227" s="44"/>
      <c r="BB227" s="44"/>
      <c r="BC227" s="44"/>
      <c r="BD227" s="44"/>
      <c r="BE227" s="173">
        <f>IF(N227="základní",J227,0)</f>
        <v>0</v>
      </c>
      <c r="BF227" s="173">
        <f>IF(N227="snížená",J227,0)</f>
        <v>0</v>
      </c>
      <c r="BG227" s="173">
        <f>IF(N227="zákl. přenesená",J227,0)</f>
        <v>0</v>
      </c>
      <c r="BH227" s="173">
        <f>IF(N227="sníž. přenesená",J227,0)</f>
        <v>0</v>
      </c>
      <c r="BI227" s="173">
        <f>IF(N227="nulová",J227,0)</f>
        <v>0</v>
      </c>
      <c r="BJ227" s="27" t="s">
        <v>72</v>
      </c>
      <c r="BK227" s="173">
        <f>ROUND(I227*H227,2)</f>
        <v>0</v>
      </c>
      <c r="BL227" s="27" t="s">
        <v>146</v>
      </c>
      <c r="BM227" s="172" t="s">
        <v>368</v>
      </c>
      <c r="BN227" s="44"/>
    </row>
    <row r="228" spans="1:66" s="2" customFormat="1" ht="24.15" customHeight="1">
      <c r="A228" s="40"/>
      <c r="B228" s="41"/>
      <c r="C228" s="196">
        <v>65</v>
      </c>
      <c r="D228" s="160" t="s">
        <v>118</v>
      </c>
      <c r="E228" s="161" t="s">
        <v>369</v>
      </c>
      <c r="F228" s="162" t="s">
        <v>370</v>
      </c>
      <c r="G228" s="163" t="s">
        <v>132</v>
      </c>
      <c r="H228" s="164">
        <v>33.911999999999999</v>
      </c>
      <c r="I228" s="25">
        <v>0</v>
      </c>
      <c r="J228" s="166">
        <f>ROUND(I228*H228,2)</f>
        <v>0</v>
      </c>
      <c r="K228" s="167"/>
      <c r="L228" s="41"/>
      <c r="M228" s="168" t="s">
        <v>1</v>
      </c>
      <c r="N228" s="169" t="s">
        <v>32</v>
      </c>
      <c r="O228" s="170">
        <v>0.36799999999999999</v>
      </c>
      <c r="P228" s="170">
        <f>O228*H228</f>
        <v>12.479616</v>
      </c>
      <c r="Q228" s="170">
        <v>0</v>
      </c>
      <c r="R228" s="170">
        <f>Q228*H228</f>
        <v>0</v>
      </c>
      <c r="S228" s="170">
        <v>8.3169999999999994E-2</v>
      </c>
      <c r="T228" s="171">
        <f>S228*H228</f>
        <v>2.8204610399999996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172" t="s">
        <v>146</v>
      </c>
      <c r="AS228" s="44"/>
      <c r="AT228" s="172" t="s">
        <v>118</v>
      </c>
      <c r="AU228" s="172" t="s">
        <v>74</v>
      </c>
      <c r="AV228" s="44"/>
      <c r="AW228" s="44"/>
      <c r="AX228" s="44"/>
      <c r="AY228" s="27" t="s">
        <v>115</v>
      </c>
      <c r="AZ228" s="44"/>
      <c r="BA228" s="44"/>
      <c r="BB228" s="44"/>
      <c r="BC228" s="44"/>
      <c r="BD228" s="44"/>
      <c r="BE228" s="173">
        <f>IF(N228="základní",J228,0)</f>
        <v>0</v>
      </c>
      <c r="BF228" s="173">
        <f>IF(N228="snížená",J228,0)</f>
        <v>0</v>
      </c>
      <c r="BG228" s="173">
        <f>IF(N228="zákl. přenesená",J228,0)</f>
        <v>0</v>
      </c>
      <c r="BH228" s="173">
        <f>IF(N228="sníž. přenesená",J228,0)</f>
        <v>0</v>
      </c>
      <c r="BI228" s="173">
        <f>IF(N228="nulová",J228,0)</f>
        <v>0</v>
      </c>
      <c r="BJ228" s="27" t="s">
        <v>72</v>
      </c>
      <c r="BK228" s="173">
        <f>ROUND(I228*H228,2)</f>
        <v>0</v>
      </c>
      <c r="BL228" s="27" t="s">
        <v>146</v>
      </c>
      <c r="BM228" s="172" t="s">
        <v>371</v>
      </c>
      <c r="BN228" s="44"/>
    </row>
    <row r="229" spans="1:66" s="2" customFormat="1" ht="33" customHeight="1">
      <c r="A229" s="40"/>
      <c r="B229" s="41"/>
      <c r="C229" s="196">
        <v>66</v>
      </c>
      <c r="D229" s="160" t="s">
        <v>118</v>
      </c>
      <c r="E229" s="161" t="s">
        <v>372</v>
      </c>
      <c r="F229" s="162" t="s">
        <v>373</v>
      </c>
      <c r="G229" s="163" t="s">
        <v>132</v>
      </c>
      <c r="H229" s="164">
        <v>33.911999999999999</v>
      </c>
      <c r="I229" s="25">
        <v>0</v>
      </c>
      <c r="J229" s="166">
        <f>ROUND(I229*H229,2)</f>
        <v>0</v>
      </c>
      <c r="K229" s="167"/>
      <c r="L229" s="41"/>
      <c r="M229" s="168" t="s">
        <v>1</v>
      </c>
      <c r="N229" s="169" t="s">
        <v>32</v>
      </c>
      <c r="O229" s="170">
        <v>0.88</v>
      </c>
      <c r="P229" s="170">
        <f>O229*H229</f>
        <v>29.842559999999999</v>
      </c>
      <c r="Q229" s="170">
        <v>5.3800000000000002E-3</v>
      </c>
      <c r="R229" s="170">
        <f>Q229*H229</f>
        <v>0.18244656000000001</v>
      </c>
      <c r="S229" s="170">
        <v>0</v>
      </c>
      <c r="T229" s="171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172" t="s">
        <v>146</v>
      </c>
      <c r="AS229" s="44"/>
      <c r="AT229" s="172" t="s">
        <v>118</v>
      </c>
      <c r="AU229" s="172" t="s">
        <v>74</v>
      </c>
      <c r="AV229" s="44"/>
      <c r="AW229" s="44"/>
      <c r="AX229" s="44"/>
      <c r="AY229" s="27" t="s">
        <v>115</v>
      </c>
      <c r="AZ229" s="44"/>
      <c r="BA229" s="44"/>
      <c r="BB229" s="44"/>
      <c r="BC229" s="44"/>
      <c r="BD229" s="44"/>
      <c r="BE229" s="173">
        <f>IF(N229="základní",J229,0)</f>
        <v>0</v>
      </c>
      <c r="BF229" s="173">
        <f>IF(N229="snížená",J229,0)</f>
        <v>0</v>
      </c>
      <c r="BG229" s="173">
        <f>IF(N229="zákl. přenesená",J229,0)</f>
        <v>0</v>
      </c>
      <c r="BH229" s="173">
        <f>IF(N229="sníž. přenesená",J229,0)</f>
        <v>0</v>
      </c>
      <c r="BI229" s="173">
        <f>IF(N229="nulová",J229,0)</f>
        <v>0</v>
      </c>
      <c r="BJ229" s="27" t="s">
        <v>72</v>
      </c>
      <c r="BK229" s="173">
        <f>ROUND(I229*H229,2)</f>
        <v>0</v>
      </c>
      <c r="BL229" s="27" t="s">
        <v>146</v>
      </c>
      <c r="BM229" s="172" t="s">
        <v>374</v>
      </c>
      <c r="BN229" s="44"/>
    </row>
    <row r="230" spans="1:66" s="2" customFormat="1" ht="24.15" customHeight="1">
      <c r="A230" s="40"/>
      <c r="B230" s="41"/>
      <c r="C230" s="196">
        <v>67</v>
      </c>
      <c r="D230" s="174" t="s">
        <v>124</v>
      </c>
      <c r="E230" s="175" t="s">
        <v>375</v>
      </c>
      <c r="F230" s="176" t="s">
        <v>376</v>
      </c>
      <c r="G230" s="177" t="s">
        <v>132</v>
      </c>
      <c r="H230" s="178">
        <v>37.302999999999997</v>
      </c>
      <c r="I230" s="26">
        <v>0</v>
      </c>
      <c r="J230" s="180">
        <f>ROUND(I230*H230,2)</f>
        <v>0</v>
      </c>
      <c r="K230" s="181"/>
      <c r="L230" s="182"/>
      <c r="M230" s="183" t="s">
        <v>1</v>
      </c>
      <c r="N230" s="184" t="s">
        <v>32</v>
      </c>
      <c r="O230" s="170">
        <v>0</v>
      </c>
      <c r="P230" s="170">
        <f>O230*H230</f>
        <v>0</v>
      </c>
      <c r="Q230" s="170">
        <v>2.1999999999999999E-2</v>
      </c>
      <c r="R230" s="170">
        <f>Q230*H230</f>
        <v>0.8206659999999999</v>
      </c>
      <c r="S230" s="170">
        <v>0</v>
      </c>
      <c r="T230" s="171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172" t="s">
        <v>136</v>
      </c>
      <c r="AS230" s="44"/>
      <c r="AT230" s="172" t="s">
        <v>124</v>
      </c>
      <c r="AU230" s="172" t="s">
        <v>74</v>
      </c>
      <c r="AV230" s="44"/>
      <c r="AW230" s="44"/>
      <c r="AX230" s="44"/>
      <c r="AY230" s="27" t="s">
        <v>115</v>
      </c>
      <c r="AZ230" s="44"/>
      <c r="BA230" s="44"/>
      <c r="BB230" s="44"/>
      <c r="BC230" s="44"/>
      <c r="BD230" s="44"/>
      <c r="BE230" s="173">
        <f>IF(N230="základní",J230,0)</f>
        <v>0</v>
      </c>
      <c r="BF230" s="173">
        <f>IF(N230="snížená",J230,0)</f>
        <v>0</v>
      </c>
      <c r="BG230" s="173">
        <f>IF(N230="zákl. přenesená",J230,0)</f>
        <v>0</v>
      </c>
      <c r="BH230" s="173">
        <f>IF(N230="sníž. přenesená",J230,0)</f>
        <v>0</v>
      </c>
      <c r="BI230" s="173">
        <f>IF(N230="nulová",J230,0)</f>
        <v>0</v>
      </c>
      <c r="BJ230" s="27" t="s">
        <v>72</v>
      </c>
      <c r="BK230" s="173">
        <f>ROUND(I230*H230,2)</f>
        <v>0</v>
      </c>
      <c r="BL230" s="27" t="s">
        <v>146</v>
      </c>
      <c r="BM230" s="172" t="s">
        <v>377</v>
      </c>
      <c r="BN230" s="44"/>
    </row>
    <row r="231" spans="1:66" s="13" customFormat="1">
      <c r="A231" s="185"/>
      <c r="B231" s="186"/>
      <c r="C231" s="197"/>
      <c r="D231" s="187" t="s">
        <v>134</v>
      </c>
      <c r="E231" s="185"/>
      <c r="F231" s="189" t="s">
        <v>378</v>
      </c>
      <c r="G231" s="185"/>
      <c r="H231" s="190">
        <v>37.302999999999997</v>
      </c>
      <c r="I231" s="197"/>
      <c r="J231" s="185"/>
      <c r="K231" s="185"/>
      <c r="L231" s="186"/>
      <c r="M231" s="191"/>
      <c r="N231" s="192"/>
      <c r="O231" s="192"/>
      <c r="P231" s="192"/>
      <c r="Q231" s="192"/>
      <c r="R231" s="192"/>
      <c r="S231" s="192"/>
      <c r="T231" s="193"/>
      <c r="U231" s="185"/>
      <c r="V231" s="185"/>
      <c r="W231" s="185"/>
      <c r="X231" s="185"/>
      <c r="Y231" s="185"/>
      <c r="Z231" s="185"/>
      <c r="AA231" s="185"/>
      <c r="AB231" s="185"/>
      <c r="AC231" s="185"/>
      <c r="AD231" s="185"/>
      <c r="AE231" s="185"/>
      <c r="AF231" s="185"/>
      <c r="AG231" s="185"/>
      <c r="AH231" s="185"/>
      <c r="AI231" s="185"/>
      <c r="AJ231" s="185"/>
      <c r="AK231" s="185"/>
      <c r="AL231" s="185"/>
      <c r="AM231" s="185"/>
      <c r="AN231" s="185"/>
      <c r="AO231" s="185"/>
      <c r="AP231" s="185"/>
      <c r="AQ231" s="185"/>
      <c r="AR231" s="185"/>
      <c r="AS231" s="185"/>
      <c r="AT231" s="188" t="s">
        <v>134</v>
      </c>
      <c r="AU231" s="188" t="s">
        <v>74</v>
      </c>
      <c r="AV231" s="185" t="s">
        <v>74</v>
      </c>
      <c r="AW231" s="185" t="s">
        <v>3</v>
      </c>
      <c r="AX231" s="185" t="s">
        <v>72</v>
      </c>
      <c r="AY231" s="188" t="s">
        <v>115</v>
      </c>
      <c r="AZ231" s="185"/>
      <c r="BA231" s="185"/>
      <c r="BB231" s="185"/>
      <c r="BC231" s="185"/>
      <c r="BD231" s="185"/>
      <c r="BE231" s="185"/>
      <c r="BF231" s="185"/>
      <c r="BG231" s="185"/>
      <c r="BH231" s="185"/>
      <c r="BI231" s="185"/>
      <c r="BJ231" s="185"/>
      <c r="BK231" s="185"/>
      <c r="BL231" s="185"/>
      <c r="BM231" s="185"/>
      <c r="BN231" s="185"/>
    </row>
    <row r="232" spans="1:66" s="2" customFormat="1" ht="16.5" customHeight="1">
      <c r="A232" s="40"/>
      <c r="B232" s="41"/>
      <c r="C232" s="196">
        <v>68</v>
      </c>
      <c r="D232" s="160" t="s">
        <v>118</v>
      </c>
      <c r="E232" s="161" t="s">
        <v>379</v>
      </c>
      <c r="F232" s="162" t="s">
        <v>380</v>
      </c>
      <c r="G232" s="163" t="s">
        <v>139</v>
      </c>
      <c r="H232" s="164">
        <v>32</v>
      </c>
      <c r="I232" s="25">
        <v>0</v>
      </c>
      <c r="J232" s="166">
        <f>ROUND(I232*H232,2)</f>
        <v>0</v>
      </c>
      <c r="K232" s="167"/>
      <c r="L232" s="41"/>
      <c r="M232" s="168" t="s">
        <v>1</v>
      </c>
      <c r="N232" s="169" t="s">
        <v>32</v>
      </c>
      <c r="O232" s="170">
        <v>0.05</v>
      </c>
      <c r="P232" s="170">
        <f>O232*H232</f>
        <v>1.6</v>
      </c>
      <c r="Q232" s="170">
        <v>3.0000000000000001E-5</v>
      </c>
      <c r="R232" s="170">
        <f>Q232*H232</f>
        <v>9.6000000000000002E-4</v>
      </c>
      <c r="S232" s="170">
        <v>0</v>
      </c>
      <c r="T232" s="171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172" t="s">
        <v>146</v>
      </c>
      <c r="AS232" s="44"/>
      <c r="AT232" s="172" t="s">
        <v>118</v>
      </c>
      <c r="AU232" s="172" t="s">
        <v>74</v>
      </c>
      <c r="AV232" s="44"/>
      <c r="AW232" s="44"/>
      <c r="AX232" s="44"/>
      <c r="AY232" s="27" t="s">
        <v>115</v>
      </c>
      <c r="AZ232" s="44"/>
      <c r="BA232" s="44"/>
      <c r="BB232" s="44"/>
      <c r="BC232" s="44"/>
      <c r="BD232" s="44"/>
      <c r="BE232" s="173">
        <f>IF(N232="základní",J232,0)</f>
        <v>0</v>
      </c>
      <c r="BF232" s="173">
        <f>IF(N232="snížená",J232,0)</f>
        <v>0</v>
      </c>
      <c r="BG232" s="173">
        <f>IF(N232="zákl. přenesená",J232,0)</f>
        <v>0</v>
      </c>
      <c r="BH232" s="173">
        <f>IF(N232="sníž. přenesená",J232,0)</f>
        <v>0</v>
      </c>
      <c r="BI232" s="173">
        <f>IF(N232="nulová",J232,0)</f>
        <v>0</v>
      </c>
      <c r="BJ232" s="27" t="s">
        <v>72</v>
      </c>
      <c r="BK232" s="173">
        <f>ROUND(I232*H232,2)</f>
        <v>0</v>
      </c>
      <c r="BL232" s="27" t="s">
        <v>146</v>
      </c>
      <c r="BM232" s="172" t="s">
        <v>381</v>
      </c>
      <c r="BN232" s="44"/>
    </row>
    <row r="233" spans="1:66" s="13" customFormat="1">
      <c r="A233" s="185"/>
      <c r="B233" s="186"/>
      <c r="C233" s="197"/>
      <c r="D233" s="187" t="s">
        <v>134</v>
      </c>
      <c r="E233" s="188" t="s">
        <v>1</v>
      </c>
      <c r="F233" s="189" t="s">
        <v>382</v>
      </c>
      <c r="G233" s="185"/>
      <c r="H233" s="190">
        <v>32</v>
      </c>
      <c r="I233" s="197"/>
      <c r="J233" s="185"/>
      <c r="K233" s="185"/>
      <c r="L233" s="186"/>
      <c r="M233" s="191"/>
      <c r="N233" s="192"/>
      <c r="O233" s="192"/>
      <c r="P233" s="192"/>
      <c r="Q233" s="192"/>
      <c r="R233" s="192"/>
      <c r="S233" s="192"/>
      <c r="T233" s="193"/>
      <c r="U233" s="185"/>
      <c r="V233" s="185"/>
      <c r="W233" s="185"/>
      <c r="X233" s="185"/>
      <c r="Y233" s="185"/>
      <c r="Z233" s="185"/>
      <c r="AA233" s="185"/>
      <c r="AB233" s="185"/>
      <c r="AC233" s="185"/>
      <c r="AD233" s="185"/>
      <c r="AE233" s="185"/>
      <c r="AF233" s="185"/>
      <c r="AG233" s="185"/>
      <c r="AH233" s="185"/>
      <c r="AI233" s="185"/>
      <c r="AJ233" s="185"/>
      <c r="AK233" s="185"/>
      <c r="AL233" s="185"/>
      <c r="AM233" s="185"/>
      <c r="AN233" s="185"/>
      <c r="AO233" s="185"/>
      <c r="AP233" s="185"/>
      <c r="AQ233" s="185"/>
      <c r="AR233" s="185"/>
      <c r="AS233" s="185"/>
      <c r="AT233" s="188" t="s">
        <v>134</v>
      </c>
      <c r="AU233" s="188" t="s">
        <v>74</v>
      </c>
      <c r="AV233" s="185" t="s">
        <v>74</v>
      </c>
      <c r="AW233" s="185" t="s">
        <v>24</v>
      </c>
      <c r="AX233" s="185" t="s">
        <v>72</v>
      </c>
      <c r="AY233" s="188" t="s">
        <v>115</v>
      </c>
      <c r="AZ233" s="185"/>
      <c r="BA233" s="185"/>
      <c r="BB233" s="185"/>
      <c r="BC233" s="185"/>
      <c r="BD233" s="185"/>
      <c r="BE233" s="185"/>
      <c r="BF233" s="185"/>
      <c r="BG233" s="185"/>
      <c r="BH233" s="185"/>
      <c r="BI233" s="185"/>
      <c r="BJ233" s="185"/>
      <c r="BK233" s="185"/>
      <c r="BL233" s="185"/>
      <c r="BM233" s="185"/>
      <c r="BN233" s="185"/>
    </row>
    <row r="234" spans="1:66" s="2" customFormat="1" ht="24.15" customHeight="1">
      <c r="A234" s="40"/>
      <c r="B234" s="41"/>
      <c r="C234" s="196">
        <v>69</v>
      </c>
      <c r="D234" s="160" t="s">
        <v>118</v>
      </c>
      <c r="E234" s="161" t="s">
        <v>383</v>
      </c>
      <c r="F234" s="162" t="s">
        <v>384</v>
      </c>
      <c r="G234" s="163" t="s">
        <v>132</v>
      </c>
      <c r="H234" s="164">
        <v>33.911999999999999</v>
      </c>
      <c r="I234" s="25">
        <v>0</v>
      </c>
      <c r="J234" s="166">
        <f>ROUND(I234*H234,2)</f>
        <v>0</v>
      </c>
      <c r="K234" s="167"/>
      <c r="L234" s="41"/>
      <c r="M234" s="168" t="s">
        <v>1</v>
      </c>
      <c r="N234" s="169" t="s">
        <v>32</v>
      </c>
      <c r="O234" s="170">
        <v>4.1000000000000002E-2</v>
      </c>
      <c r="P234" s="170">
        <f>O234*H234</f>
        <v>1.3903920000000001</v>
      </c>
      <c r="Q234" s="170">
        <v>5.0000000000000002E-5</v>
      </c>
      <c r="R234" s="170">
        <f>Q234*H234</f>
        <v>1.6956E-3</v>
      </c>
      <c r="S234" s="170">
        <v>0</v>
      </c>
      <c r="T234" s="171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172" t="s">
        <v>146</v>
      </c>
      <c r="AS234" s="44"/>
      <c r="AT234" s="172" t="s">
        <v>118</v>
      </c>
      <c r="AU234" s="172" t="s">
        <v>74</v>
      </c>
      <c r="AV234" s="44"/>
      <c r="AW234" s="44"/>
      <c r="AX234" s="44"/>
      <c r="AY234" s="27" t="s">
        <v>115</v>
      </c>
      <c r="AZ234" s="44"/>
      <c r="BA234" s="44"/>
      <c r="BB234" s="44"/>
      <c r="BC234" s="44"/>
      <c r="BD234" s="44"/>
      <c r="BE234" s="173">
        <f>IF(N234="základní",J234,0)</f>
        <v>0</v>
      </c>
      <c r="BF234" s="173">
        <f>IF(N234="snížená",J234,0)</f>
        <v>0</v>
      </c>
      <c r="BG234" s="173">
        <f>IF(N234="zákl. přenesená",J234,0)</f>
        <v>0</v>
      </c>
      <c r="BH234" s="173">
        <f>IF(N234="sníž. přenesená",J234,0)</f>
        <v>0</v>
      </c>
      <c r="BI234" s="173">
        <f>IF(N234="nulová",J234,0)</f>
        <v>0</v>
      </c>
      <c r="BJ234" s="27" t="s">
        <v>72</v>
      </c>
      <c r="BK234" s="173">
        <f>ROUND(I234*H234,2)</f>
        <v>0</v>
      </c>
      <c r="BL234" s="27" t="s">
        <v>146</v>
      </c>
      <c r="BM234" s="172" t="s">
        <v>385</v>
      </c>
      <c r="BN234" s="44"/>
    </row>
    <row r="235" spans="1:66" s="2" customFormat="1" ht="24.15" customHeight="1">
      <c r="A235" s="40"/>
      <c r="B235" s="41"/>
      <c r="C235" s="196">
        <v>70</v>
      </c>
      <c r="D235" s="160" t="s">
        <v>118</v>
      </c>
      <c r="E235" s="161" t="s">
        <v>386</v>
      </c>
      <c r="F235" s="162" t="s">
        <v>387</v>
      </c>
      <c r="G235" s="163" t="s">
        <v>161</v>
      </c>
      <c r="H235" s="164">
        <v>1.006</v>
      </c>
      <c r="I235" s="25">
        <v>0</v>
      </c>
      <c r="J235" s="166">
        <f>ROUND(I235*H235,2)</f>
        <v>0</v>
      </c>
      <c r="K235" s="167"/>
      <c r="L235" s="41"/>
      <c r="M235" s="168" t="s">
        <v>1</v>
      </c>
      <c r="N235" s="169" t="s">
        <v>32</v>
      </c>
      <c r="O235" s="170">
        <v>2.9670000000000001</v>
      </c>
      <c r="P235" s="170">
        <f>O235*H235</f>
        <v>2.9848020000000002</v>
      </c>
      <c r="Q235" s="170">
        <v>0</v>
      </c>
      <c r="R235" s="170">
        <f>Q235*H235</f>
        <v>0</v>
      </c>
      <c r="S235" s="170">
        <v>0</v>
      </c>
      <c r="T235" s="171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172" t="s">
        <v>146</v>
      </c>
      <c r="AS235" s="44"/>
      <c r="AT235" s="172" t="s">
        <v>118</v>
      </c>
      <c r="AU235" s="172" t="s">
        <v>74</v>
      </c>
      <c r="AV235" s="44"/>
      <c r="AW235" s="44"/>
      <c r="AX235" s="44"/>
      <c r="AY235" s="27" t="s">
        <v>115</v>
      </c>
      <c r="AZ235" s="44"/>
      <c r="BA235" s="44"/>
      <c r="BB235" s="44"/>
      <c r="BC235" s="44"/>
      <c r="BD235" s="44"/>
      <c r="BE235" s="173">
        <f>IF(N235="základní",J235,0)</f>
        <v>0</v>
      </c>
      <c r="BF235" s="173">
        <f>IF(N235="snížená",J235,0)</f>
        <v>0</v>
      </c>
      <c r="BG235" s="173">
        <f>IF(N235="zákl. přenesená",J235,0)</f>
        <v>0</v>
      </c>
      <c r="BH235" s="173">
        <f>IF(N235="sníž. přenesená",J235,0)</f>
        <v>0</v>
      </c>
      <c r="BI235" s="173">
        <f>IF(N235="nulová",J235,0)</f>
        <v>0</v>
      </c>
      <c r="BJ235" s="27" t="s">
        <v>72</v>
      </c>
      <c r="BK235" s="173">
        <f>ROUND(I235*H235,2)</f>
        <v>0</v>
      </c>
      <c r="BL235" s="27" t="s">
        <v>146</v>
      </c>
      <c r="BM235" s="172" t="s">
        <v>388</v>
      </c>
      <c r="BN235" s="44"/>
    </row>
    <row r="236" spans="1:66" s="12" customFormat="1" ht="22.75" customHeight="1">
      <c r="A236" s="147"/>
      <c r="B236" s="148"/>
      <c r="C236" s="195"/>
      <c r="D236" s="149" t="s">
        <v>66</v>
      </c>
      <c r="E236" s="158" t="s">
        <v>389</v>
      </c>
      <c r="F236" s="158" t="s">
        <v>390</v>
      </c>
      <c r="G236" s="147"/>
      <c r="H236" s="147"/>
      <c r="I236" s="195"/>
      <c r="J236" s="159">
        <f>BK236</f>
        <v>0</v>
      </c>
      <c r="K236" s="147"/>
      <c r="L236" s="148"/>
      <c r="M236" s="152"/>
      <c r="N236" s="153"/>
      <c r="O236" s="153"/>
      <c r="P236" s="154">
        <f>SUM(P237:P249)</f>
        <v>245.84364200000002</v>
      </c>
      <c r="Q236" s="153"/>
      <c r="R236" s="154">
        <f>SUM(R237:R249)</f>
        <v>3.8358393599999996</v>
      </c>
      <c r="S236" s="153"/>
      <c r="T236" s="155">
        <f>SUM(T237:T249)</f>
        <v>15.234795000000002</v>
      </c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  <c r="AM236" s="147"/>
      <c r="AN236" s="147"/>
      <c r="AO236" s="147"/>
      <c r="AP236" s="147"/>
      <c r="AQ236" s="147"/>
      <c r="AR236" s="149" t="s">
        <v>74</v>
      </c>
      <c r="AS236" s="147"/>
      <c r="AT236" s="156" t="s">
        <v>66</v>
      </c>
      <c r="AU236" s="156" t="s">
        <v>72</v>
      </c>
      <c r="AV236" s="147"/>
      <c r="AW236" s="147"/>
      <c r="AX236" s="147"/>
      <c r="AY236" s="149" t="s">
        <v>115</v>
      </c>
      <c r="AZ236" s="147"/>
      <c r="BA236" s="147"/>
      <c r="BB236" s="147"/>
      <c r="BC236" s="147"/>
      <c r="BD236" s="147"/>
      <c r="BE236" s="147"/>
      <c r="BF236" s="147"/>
      <c r="BG236" s="147"/>
      <c r="BH236" s="147"/>
      <c r="BI236" s="147"/>
      <c r="BJ236" s="147"/>
      <c r="BK236" s="157">
        <f>SUM(BK237:BK249)</f>
        <v>0</v>
      </c>
      <c r="BL236" s="147"/>
      <c r="BM236" s="147"/>
      <c r="BN236" s="147"/>
    </row>
    <row r="237" spans="1:66" s="2" customFormat="1" ht="16.5" customHeight="1">
      <c r="A237" s="40"/>
      <c r="B237" s="41"/>
      <c r="C237" s="196">
        <v>71</v>
      </c>
      <c r="D237" s="160" t="s">
        <v>118</v>
      </c>
      <c r="E237" s="161" t="s">
        <v>391</v>
      </c>
      <c r="F237" s="162" t="s">
        <v>392</v>
      </c>
      <c r="G237" s="163" t="s">
        <v>132</v>
      </c>
      <c r="H237" s="164">
        <v>186.93</v>
      </c>
      <c r="I237" s="25">
        <v>0</v>
      </c>
      <c r="J237" s="166">
        <f>ROUND(I237*H237,2)</f>
        <v>0</v>
      </c>
      <c r="K237" s="167"/>
      <c r="L237" s="41"/>
      <c r="M237" s="168" t="s">
        <v>1</v>
      </c>
      <c r="N237" s="169" t="s">
        <v>32</v>
      </c>
      <c r="O237" s="170">
        <v>1.2E-2</v>
      </c>
      <c r="P237" s="170">
        <f>O237*H237</f>
        <v>2.24316</v>
      </c>
      <c r="Q237" s="170">
        <v>0</v>
      </c>
      <c r="R237" s="170">
        <f>Q237*H237</f>
        <v>0</v>
      </c>
      <c r="S237" s="170">
        <v>0</v>
      </c>
      <c r="T237" s="171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172" t="s">
        <v>146</v>
      </c>
      <c r="AS237" s="44"/>
      <c r="AT237" s="172" t="s">
        <v>118</v>
      </c>
      <c r="AU237" s="172" t="s">
        <v>74</v>
      </c>
      <c r="AV237" s="44"/>
      <c r="AW237" s="44"/>
      <c r="AX237" s="44"/>
      <c r="AY237" s="27" t="s">
        <v>115</v>
      </c>
      <c r="AZ237" s="44"/>
      <c r="BA237" s="44"/>
      <c r="BB237" s="44"/>
      <c r="BC237" s="44"/>
      <c r="BD237" s="44"/>
      <c r="BE237" s="173">
        <f>IF(N237="základní",J237,0)</f>
        <v>0</v>
      </c>
      <c r="BF237" s="173">
        <f>IF(N237="snížená",J237,0)</f>
        <v>0</v>
      </c>
      <c r="BG237" s="173">
        <f>IF(N237="zákl. přenesená",J237,0)</f>
        <v>0</v>
      </c>
      <c r="BH237" s="173">
        <f>IF(N237="sníž. přenesená",J237,0)</f>
        <v>0</v>
      </c>
      <c r="BI237" s="173">
        <f>IF(N237="nulová",J237,0)</f>
        <v>0</v>
      </c>
      <c r="BJ237" s="27" t="s">
        <v>72</v>
      </c>
      <c r="BK237" s="173">
        <f>ROUND(I237*H237,2)</f>
        <v>0</v>
      </c>
      <c r="BL237" s="27" t="s">
        <v>146</v>
      </c>
      <c r="BM237" s="172" t="s">
        <v>393</v>
      </c>
      <c r="BN237" s="44"/>
    </row>
    <row r="238" spans="1:66" s="13" customFormat="1">
      <c r="A238" s="185"/>
      <c r="B238" s="186"/>
      <c r="C238" s="197"/>
      <c r="D238" s="187" t="s">
        <v>134</v>
      </c>
      <c r="E238" s="188" t="s">
        <v>1</v>
      </c>
      <c r="F238" s="189" t="s">
        <v>394</v>
      </c>
      <c r="G238" s="185"/>
      <c r="H238" s="190">
        <v>186.93</v>
      </c>
      <c r="I238" s="197"/>
      <c r="J238" s="185"/>
      <c r="K238" s="185"/>
      <c r="L238" s="186"/>
      <c r="M238" s="191"/>
      <c r="N238" s="192"/>
      <c r="O238" s="192"/>
      <c r="P238" s="192"/>
      <c r="Q238" s="192"/>
      <c r="R238" s="192"/>
      <c r="S238" s="192"/>
      <c r="T238" s="193"/>
      <c r="U238" s="185"/>
      <c r="V238" s="185"/>
      <c r="W238" s="185"/>
      <c r="X238" s="185"/>
      <c r="Y238" s="185"/>
      <c r="Z238" s="185"/>
      <c r="AA238" s="185"/>
      <c r="AB238" s="185"/>
      <c r="AC238" s="185"/>
      <c r="AD238" s="185"/>
      <c r="AE238" s="185"/>
      <c r="AF238" s="185"/>
      <c r="AG238" s="185"/>
      <c r="AH238" s="185"/>
      <c r="AI238" s="185"/>
      <c r="AJ238" s="185"/>
      <c r="AK238" s="185"/>
      <c r="AL238" s="185"/>
      <c r="AM238" s="185"/>
      <c r="AN238" s="185"/>
      <c r="AO238" s="185"/>
      <c r="AP238" s="185"/>
      <c r="AQ238" s="185"/>
      <c r="AR238" s="185"/>
      <c r="AS238" s="185"/>
      <c r="AT238" s="188" t="s">
        <v>134</v>
      </c>
      <c r="AU238" s="188" t="s">
        <v>74</v>
      </c>
      <c r="AV238" s="185" t="s">
        <v>74</v>
      </c>
      <c r="AW238" s="185" t="s">
        <v>24</v>
      </c>
      <c r="AX238" s="185" t="s">
        <v>72</v>
      </c>
      <c r="AY238" s="188" t="s">
        <v>115</v>
      </c>
      <c r="AZ238" s="185"/>
      <c r="BA238" s="185"/>
      <c r="BB238" s="185"/>
      <c r="BC238" s="185"/>
      <c r="BD238" s="185"/>
      <c r="BE238" s="185"/>
      <c r="BF238" s="185"/>
      <c r="BG238" s="185"/>
      <c r="BH238" s="185"/>
      <c r="BI238" s="185"/>
      <c r="BJ238" s="185"/>
      <c r="BK238" s="185"/>
      <c r="BL238" s="185"/>
      <c r="BM238" s="185"/>
      <c r="BN238" s="185"/>
    </row>
    <row r="239" spans="1:66" s="2" customFormat="1" ht="16.5" customHeight="1">
      <c r="A239" s="40"/>
      <c r="B239" s="41"/>
      <c r="C239" s="196">
        <v>72</v>
      </c>
      <c r="D239" s="160" t="s">
        <v>118</v>
      </c>
      <c r="E239" s="161" t="s">
        <v>395</v>
      </c>
      <c r="F239" s="162" t="s">
        <v>396</v>
      </c>
      <c r="G239" s="163" t="s">
        <v>132</v>
      </c>
      <c r="H239" s="164">
        <v>186.93</v>
      </c>
      <c r="I239" s="25">
        <v>0</v>
      </c>
      <c r="J239" s="166">
        <f>ROUND(I239*H239,2)</f>
        <v>0</v>
      </c>
      <c r="K239" s="167"/>
      <c r="L239" s="41"/>
      <c r="M239" s="168" t="s">
        <v>1</v>
      </c>
      <c r="N239" s="169" t="s">
        <v>32</v>
      </c>
      <c r="O239" s="170">
        <v>4.3999999999999997E-2</v>
      </c>
      <c r="P239" s="170">
        <f>O239*H239</f>
        <v>8.2249199999999991</v>
      </c>
      <c r="Q239" s="170">
        <v>2.9999999999999997E-4</v>
      </c>
      <c r="R239" s="170">
        <f>Q239*H239</f>
        <v>5.6078999999999997E-2</v>
      </c>
      <c r="S239" s="170">
        <v>0</v>
      </c>
      <c r="T239" s="171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172" t="s">
        <v>146</v>
      </c>
      <c r="AS239" s="44"/>
      <c r="AT239" s="172" t="s">
        <v>118</v>
      </c>
      <c r="AU239" s="172" t="s">
        <v>74</v>
      </c>
      <c r="AV239" s="44"/>
      <c r="AW239" s="44"/>
      <c r="AX239" s="44"/>
      <c r="AY239" s="27" t="s">
        <v>115</v>
      </c>
      <c r="AZ239" s="44"/>
      <c r="BA239" s="44"/>
      <c r="BB239" s="44"/>
      <c r="BC239" s="44"/>
      <c r="BD239" s="44"/>
      <c r="BE239" s="173">
        <f>IF(N239="základní",J239,0)</f>
        <v>0</v>
      </c>
      <c r="BF239" s="173">
        <f>IF(N239="snížená",J239,0)</f>
        <v>0</v>
      </c>
      <c r="BG239" s="173">
        <f>IF(N239="zákl. přenesená",J239,0)</f>
        <v>0</v>
      </c>
      <c r="BH239" s="173">
        <f>IF(N239="sníž. přenesená",J239,0)</f>
        <v>0</v>
      </c>
      <c r="BI239" s="173">
        <f>IF(N239="nulová",J239,0)</f>
        <v>0</v>
      </c>
      <c r="BJ239" s="27" t="s">
        <v>72</v>
      </c>
      <c r="BK239" s="173">
        <f>ROUND(I239*H239,2)</f>
        <v>0</v>
      </c>
      <c r="BL239" s="27" t="s">
        <v>146</v>
      </c>
      <c r="BM239" s="172" t="s">
        <v>397</v>
      </c>
      <c r="BN239" s="44"/>
    </row>
    <row r="240" spans="1:66" s="2" customFormat="1" ht="24.15" customHeight="1">
      <c r="A240" s="40"/>
      <c r="B240" s="41"/>
      <c r="C240" s="196">
        <v>73</v>
      </c>
      <c r="D240" s="160" t="s">
        <v>118</v>
      </c>
      <c r="E240" s="161" t="s">
        <v>398</v>
      </c>
      <c r="F240" s="162" t="s">
        <v>399</v>
      </c>
      <c r="G240" s="163" t="s">
        <v>121</v>
      </c>
      <c r="H240" s="164">
        <v>58</v>
      </c>
      <c r="I240" s="25">
        <v>0</v>
      </c>
      <c r="J240" s="166">
        <f>ROUND(I240*H240,2)</f>
        <v>0</v>
      </c>
      <c r="K240" s="167"/>
      <c r="L240" s="41"/>
      <c r="M240" s="168" t="s">
        <v>1</v>
      </c>
      <c r="N240" s="169" t="s">
        <v>32</v>
      </c>
      <c r="O240" s="170">
        <v>0.125</v>
      </c>
      <c r="P240" s="170">
        <f>O240*H240</f>
        <v>7.25</v>
      </c>
      <c r="Q240" s="170">
        <v>4.3499999999999997E-3</v>
      </c>
      <c r="R240" s="170">
        <f>Q240*H240</f>
        <v>0.25229999999999997</v>
      </c>
      <c r="S240" s="170">
        <v>0</v>
      </c>
      <c r="T240" s="171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172" t="s">
        <v>146</v>
      </c>
      <c r="AS240" s="44"/>
      <c r="AT240" s="172" t="s">
        <v>118</v>
      </c>
      <c r="AU240" s="172" t="s">
        <v>74</v>
      </c>
      <c r="AV240" s="44"/>
      <c r="AW240" s="44"/>
      <c r="AX240" s="44"/>
      <c r="AY240" s="27" t="s">
        <v>115</v>
      </c>
      <c r="AZ240" s="44"/>
      <c r="BA240" s="44"/>
      <c r="BB240" s="44"/>
      <c r="BC240" s="44"/>
      <c r="BD240" s="44"/>
      <c r="BE240" s="173">
        <f>IF(N240="základní",J240,0)</f>
        <v>0</v>
      </c>
      <c r="BF240" s="173">
        <f>IF(N240="snížená",J240,0)</f>
        <v>0</v>
      </c>
      <c r="BG240" s="173">
        <f>IF(N240="zákl. přenesená",J240,0)</f>
        <v>0</v>
      </c>
      <c r="BH240" s="173">
        <f>IF(N240="sníž. přenesená",J240,0)</f>
        <v>0</v>
      </c>
      <c r="BI240" s="173">
        <f>IF(N240="nulová",J240,0)</f>
        <v>0</v>
      </c>
      <c r="BJ240" s="27" t="s">
        <v>72</v>
      </c>
      <c r="BK240" s="173">
        <f>ROUND(I240*H240,2)</f>
        <v>0</v>
      </c>
      <c r="BL240" s="27" t="s">
        <v>146</v>
      </c>
      <c r="BM240" s="172" t="s">
        <v>400</v>
      </c>
      <c r="BN240" s="44"/>
    </row>
    <row r="241" spans="1:66" s="2" customFormat="1" ht="21.75" customHeight="1">
      <c r="A241" s="40"/>
      <c r="B241" s="41"/>
      <c r="C241" s="196">
        <v>74</v>
      </c>
      <c r="D241" s="160" t="s">
        <v>118</v>
      </c>
      <c r="E241" s="161" t="s">
        <v>401</v>
      </c>
      <c r="F241" s="162" t="s">
        <v>402</v>
      </c>
      <c r="G241" s="163" t="s">
        <v>139</v>
      </c>
      <c r="H241" s="164">
        <v>12</v>
      </c>
      <c r="I241" s="25">
        <v>0</v>
      </c>
      <c r="J241" s="166">
        <f>ROUND(I241*H241,2)</f>
        <v>0</v>
      </c>
      <c r="K241" s="167"/>
      <c r="L241" s="41"/>
      <c r="M241" s="168" t="s">
        <v>1</v>
      </c>
      <c r="N241" s="169" t="s">
        <v>32</v>
      </c>
      <c r="O241" s="170">
        <v>7.0000000000000007E-2</v>
      </c>
      <c r="P241" s="170">
        <f>O241*H241</f>
        <v>0.84000000000000008</v>
      </c>
      <c r="Q241" s="170">
        <v>2.0000000000000001E-4</v>
      </c>
      <c r="R241" s="170">
        <f>Q241*H241</f>
        <v>2.4000000000000002E-3</v>
      </c>
      <c r="S241" s="170">
        <v>0</v>
      </c>
      <c r="T241" s="171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172" t="s">
        <v>146</v>
      </c>
      <c r="AS241" s="44"/>
      <c r="AT241" s="172" t="s">
        <v>118</v>
      </c>
      <c r="AU241" s="172" t="s">
        <v>74</v>
      </c>
      <c r="AV241" s="44"/>
      <c r="AW241" s="44"/>
      <c r="AX241" s="44"/>
      <c r="AY241" s="27" t="s">
        <v>115</v>
      </c>
      <c r="AZ241" s="44"/>
      <c r="BA241" s="44"/>
      <c r="BB241" s="44"/>
      <c r="BC241" s="44"/>
      <c r="BD241" s="44"/>
      <c r="BE241" s="173">
        <f>IF(N241="základní",J241,0)</f>
        <v>0</v>
      </c>
      <c r="BF241" s="173">
        <f>IF(N241="snížená",J241,0)</f>
        <v>0</v>
      </c>
      <c r="BG241" s="173">
        <f>IF(N241="zákl. přenesená",J241,0)</f>
        <v>0</v>
      </c>
      <c r="BH241" s="173">
        <f>IF(N241="sníž. přenesená",J241,0)</f>
        <v>0</v>
      </c>
      <c r="BI241" s="173">
        <f>IF(N241="nulová",J241,0)</f>
        <v>0</v>
      </c>
      <c r="BJ241" s="27" t="s">
        <v>72</v>
      </c>
      <c r="BK241" s="173">
        <f>ROUND(I241*H241,2)</f>
        <v>0</v>
      </c>
      <c r="BL241" s="27" t="s">
        <v>146</v>
      </c>
      <c r="BM241" s="172" t="s">
        <v>403</v>
      </c>
      <c r="BN241" s="44"/>
    </row>
    <row r="242" spans="1:66" s="13" customFormat="1">
      <c r="A242" s="185"/>
      <c r="B242" s="186"/>
      <c r="C242" s="197"/>
      <c r="D242" s="187" t="s">
        <v>134</v>
      </c>
      <c r="E242" s="188" t="s">
        <v>1</v>
      </c>
      <c r="F242" s="189" t="s">
        <v>404</v>
      </c>
      <c r="G242" s="185"/>
      <c r="H242" s="190">
        <v>12</v>
      </c>
      <c r="I242" s="197"/>
      <c r="J242" s="185"/>
      <c r="K242" s="185"/>
      <c r="L242" s="186"/>
      <c r="M242" s="191"/>
      <c r="N242" s="192"/>
      <c r="O242" s="192"/>
      <c r="P242" s="192"/>
      <c r="Q242" s="192"/>
      <c r="R242" s="192"/>
      <c r="S242" s="192"/>
      <c r="T242" s="193"/>
      <c r="U242" s="185"/>
      <c r="V242" s="185"/>
      <c r="W242" s="185"/>
      <c r="X242" s="185"/>
      <c r="Y242" s="185"/>
      <c r="Z242" s="185"/>
      <c r="AA242" s="185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/>
      <c r="AO242" s="185"/>
      <c r="AP242" s="185"/>
      <c r="AQ242" s="185"/>
      <c r="AR242" s="185"/>
      <c r="AS242" s="185"/>
      <c r="AT242" s="188" t="s">
        <v>134</v>
      </c>
      <c r="AU242" s="188" t="s">
        <v>74</v>
      </c>
      <c r="AV242" s="185" t="s">
        <v>74</v>
      </c>
      <c r="AW242" s="185" t="s">
        <v>24</v>
      </c>
      <c r="AX242" s="185" t="s">
        <v>72</v>
      </c>
      <c r="AY242" s="188" t="s">
        <v>115</v>
      </c>
      <c r="AZ242" s="185"/>
      <c r="BA242" s="185"/>
      <c r="BB242" s="185"/>
      <c r="BC242" s="185"/>
      <c r="BD242" s="185"/>
      <c r="BE242" s="185"/>
      <c r="BF242" s="185"/>
      <c r="BG242" s="185"/>
      <c r="BH242" s="185"/>
      <c r="BI242" s="185"/>
      <c r="BJ242" s="185"/>
      <c r="BK242" s="185"/>
      <c r="BL242" s="185"/>
      <c r="BM242" s="185"/>
      <c r="BN242" s="185"/>
    </row>
    <row r="243" spans="1:66" s="2" customFormat="1" ht="24.15" customHeight="1">
      <c r="A243" s="40"/>
      <c r="B243" s="41"/>
      <c r="C243" s="202">
        <v>75</v>
      </c>
      <c r="D243" s="174" t="s">
        <v>124</v>
      </c>
      <c r="E243" s="175" t="s">
        <v>405</v>
      </c>
      <c r="F243" s="176" t="s">
        <v>406</v>
      </c>
      <c r="G243" s="177" t="s">
        <v>139</v>
      </c>
      <c r="H243" s="178">
        <v>13.2</v>
      </c>
      <c r="I243" s="26">
        <v>0</v>
      </c>
      <c r="J243" s="180">
        <f>ROUND(I243*H243,2)</f>
        <v>0</v>
      </c>
      <c r="K243" s="181"/>
      <c r="L243" s="182"/>
      <c r="M243" s="183" t="s">
        <v>1</v>
      </c>
      <c r="N243" s="184" t="s">
        <v>32</v>
      </c>
      <c r="O243" s="170">
        <v>0</v>
      </c>
      <c r="P243" s="170">
        <f>O243*H243</f>
        <v>0</v>
      </c>
      <c r="Q243" s="170">
        <v>8.0000000000000007E-5</v>
      </c>
      <c r="R243" s="170">
        <f>Q243*H243</f>
        <v>1.0560000000000001E-3</v>
      </c>
      <c r="S243" s="170">
        <v>0</v>
      </c>
      <c r="T243" s="171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172" t="s">
        <v>136</v>
      </c>
      <c r="AS243" s="44"/>
      <c r="AT243" s="172" t="s">
        <v>124</v>
      </c>
      <c r="AU243" s="172" t="s">
        <v>74</v>
      </c>
      <c r="AV243" s="44"/>
      <c r="AW243" s="44"/>
      <c r="AX243" s="44"/>
      <c r="AY243" s="27" t="s">
        <v>115</v>
      </c>
      <c r="AZ243" s="44"/>
      <c r="BA243" s="44"/>
      <c r="BB243" s="44"/>
      <c r="BC243" s="44"/>
      <c r="BD243" s="44"/>
      <c r="BE243" s="173">
        <f>IF(N243="základní",J243,0)</f>
        <v>0</v>
      </c>
      <c r="BF243" s="173">
        <f>IF(N243="snížená",J243,0)</f>
        <v>0</v>
      </c>
      <c r="BG243" s="173">
        <f>IF(N243="zákl. přenesená",J243,0)</f>
        <v>0</v>
      </c>
      <c r="BH243" s="173">
        <f>IF(N243="sníž. přenesená",J243,0)</f>
        <v>0</v>
      </c>
      <c r="BI243" s="173">
        <f>IF(N243="nulová",J243,0)</f>
        <v>0</v>
      </c>
      <c r="BJ243" s="27" t="s">
        <v>72</v>
      </c>
      <c r="BK243" s="173">
        <f>ROUND(I243*H243,2)</f>
        <v>0</v>
      </c>
      <c r="BL243" s="27" t="s">
        <v>146</v>
      </c>
      <c r="BM243" s="172" t="s">
        <v>407</v>
      </c>
      <c r="BN243" s="44"/>
    </row>
    <row r="244" spans="1:66" s="13" customFormat="1">
      <c r="A244" s="185"/>
      <c r="B244" s="186"/>
      <c r="C244" s="197"/>
      <c r="D244" s="187" t="s">
        <v>134</v>
      </c>
      <c r="E244" s="185"/>
      <c r="F244" s="189" t="s">
        <v>408</v>
      </c>
      <c r="G244" s="185"/>
      <c r="H244" s="190">
        <v>13.2</v>
      </c>
      <c r="I244" s="197"/>
      <c r="J244" s="185"/>
      <c r="K244" s="185"/>
      <c r="L244" s="186"/>
      <c r="M244" s="191"/>
      <c r="N244" s="192"/>
      <c r="O244" s="192"/>
      <c r="P244" s="192"/>
      <c r="Q244" s="192"/>
      <c r="R244" s="192"/>
      <c r="S244" s="192"/>
      <c r="T244" s="193"/>
      <c r="U244" s="185"/>
      <c r="V244" s="185"/>
      <c r="W244" s="185"/>
      <c r="X244" s="185"/>
      <c r="Y244" s="185"/>
      <c r="Z244" s="185"/>
      <c r="AA244" s="185"/>
      <c r="AB244" s="185"/>
      <c r="AC244" s="185"/>
      <c r="AD244" s="185"/>
      <c r="AE244" s="185"/>
      <c r="AF244" s="185"/>
      <c r="AG244" s="185"/>
      <c r="AH244" s="185"/>
      <c r="AI244" s="185"/>
      <c r="AJ244" s="185"/>
      <c r="AK244" s="185"/>
      <c r="AL244" s="185"/>
      <c r="AM244" s="185"/>
      <c r="AN244" s="185"/>
      <c r="AO244" s="185"/>
      <c r="AP244" s="185"/>
      <c r="AQ244" s="185"/>
      <c r="AR244" s="185"/>
      <c r="AS244" s="185"/>
      <c r="AT244" s="188" t="s">
        <v>134</v>
      </c>
      <c r="AU244" s="188" t="s">
        <v>74</v>
      </c>
      <c r="AV244" s="185" t="s">
        <v>74</v>
      </c>
      <c r="AW244" s="185" t="s">
        <v>3</v>
      </c>
      <c r="AX244" s="185" t="s">
        <v>72</v>
      </c>
      <c r="AY244" s="188" t="s">
        <v>115</v>
      </c>
      <c r="AZ244" s="185"/>
      <c r="BA244" s="185"/>
      <c r="BB244" s="185"/>
      <c r="BC244" s="185"/>
      <c r="BD244" s="185"/>
      <c r="BE244" s="185"/>
      <c r="BF244" s="185"/>
      <c r="BG244" s="185"/>
      <c r="BH244" s="185"/>
      <c r="BI244" s="185"/>
      <c r="BJ244" s="185"/>
      <c r="BK244" s="185"/>
      <c r="BL244" s="185"/>
      <c r="BM244" s="185"/>
      <c r="BN244" s="185"/>
    </row>
    <row r="245" spans="1:66" s="2" customFormat="1" ht="24.15" customHeight="1">
      <c r="A245" s="40"/>
      <c r="B245" s="41"/>
      <c r="C245" s="196">
        <v>76</v>
      </c>
      <c r="D245" s="160" t="s">
        <v>118</v>
      </c>
      <c r="E245" s="161" t="s">
        <v>409</v>
      </c>
      <c r="F245" s="162" t="s">
        <v>410</v>
      </c>
      <c r="G245" s="163" t="s">
        <v>132</v>
      </c>
      <c r="H245" s="164">
        <v>186.93</v>
      </c>
      <c r="I245" s="25">
        <v>0</v>
      </c>
      <c r="J245" s="166">
        <f>ROUND(I245*H245,2)</f>
        <v>0</v>
      </c>
      <c r="K245" s="167"/>
      <c r="L245" s="41"/>
      <c r="M245" s="168" t="s">
        <v>1</v>
      </c>
      <c r="N245" s="169" t="s">
        <v>32</v>
      </c>
      <c r="O245" s="170">
        <v>0.29499999999999998</v>
      </c>
      <c r="P245" s="170">
        <f>O245*H245</f>
        <v>55.144349999999996</v>
      </c>
      <c r="Q245" s="170">
        <v>0</v>
      </c>
      <c r="R245" s="170">
        <f>Q245*H245</f>
        <v>0</v>
      </c>
      <c r="S245" s="170">
        <v>8.1500000000000003E-2</v>
      </c>
      <c r="T245" s="171">
        <f>S245*H245</f>
        <v>15.234795000000002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172" t="s">
        <v>146</v>
      </c>
      <c r="AS245" s="44"/>
      <c r="AT245" s="172" t="s">
        <v>118</v>
      </c>
      <c r="AU245" s="172" t="s">
        <v>74</v>
      </c>
      <c r="AV245" s="44"/>
      <c r="AW245" s="44"/>
      <c r="AX245" s="44"/>
      <c r="AY245" s="27" t="s">
        <v>115</v>
      </c>
      <c r="AZ245" s="44"/>
      <c r="BA245" s="44"/>
      <c r="BB245" s="44"/>
      <c r="BC245" s="44"/>
      <c r="BD245" s="44"/>
      <c r="BE245" s="173">
        <f>IF(N245="základní",J245,0)</f>
        <v>0</v>
      </c>
      <c r="BF245" s="173">
        <f>IF(N245="snížená",J245,0)</f>
        <v>0</v>
      </c>
      <c r="BG245" s="173">
        <f>IF(N245="zákl. přenesená",J245,0)</f>
        <v>0</v>
      </c>
      <c r="BH245" s="173">
        <f>IF(N245="sníž. přenesená",J245,0)</f>
        <v>0</v>
      </c>
      <c r="BI245" s="173">
        <f>IF(N245="nulová",J245,0)</f>
        <v>0</v>
      </c>
      <c r="BJ245" s="27" t="s">
        <v>72</v>
      </c>
      <c r="BK245" s="173">
        <f>ROUND(I245*H245,2)</f>
        <v>0</v>
      </c>
      <c r="BL245" s="27" t="s">
        <v>146</v>
      </c>
      <c r="BM245" s="172" t="s">
        <v>411</v>
      </c>
      <c r="BN245" s="44"/>
    </row>
    <row r="246" spans="1:66" s="2" customFormat="1" ht="33" customHeight="1">
      <c r="A246" s="40"/>
      <c r="B246" s="41"/>
      <c r="C246" s="196">
        <v>77</v>
      </c>
      <c r="D246" s="160" t="s">
        <v>118</v>
      </c>
      <c r="E246" s="161" t="s">
        <v>412</v>
      </c>
      <c r="F246" s="162" t="s">
        <v>413</v>
      </c>
      <c r="G246" s="163" t="s">
        <v>132</v>
      </c>
      <c r="H246" s="164">
        <v>186.93</v>
      </c>
      <c r="I246" s="25">
        <v>0</v>
      </c>
      <c r="J246" s="166">
        <f>ROUND(I246*H246,2)</f>
        <v>0</v>
      </c>
      <c r="K246" s="167"/>
      <c r="L246" s="41"/>
      <c r="M246" s="168" t="s">
        <v>1</v>
      </c>
      <c r="N246" s="169" t="s">
        <v>32</v>
      </c>
      <c r="O246" s="170">
        <v>0.86</v>
      </c>
      <c r="P246" s="170">
        <f>O246*H246</f>
        <v>160.75980000000001</v>
      </c>
      <c r="Q246" s="170">
        <v>5.3E-3</v>
      </c>
      <c r="R246" s="170">
        <f>Q246*H246</f>
        <v>0.99072900000000008</v>
      </c>
      <c r="S246" s="170">
        <v>0</v>
      </c>
      <c r="T246" s="171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172" t="s">
        <v>146</v>
      </c>
      <c r="AS246" s="44"/>
      <c r="AT246" s="172" t="s">
        <v>118</v>
      </c>
      <c r="AU246" s="172" t="s">
        <v>74</v>
      </c>
      <c r="AV246" s="44"/>
      <c r="AW246" s="44"/>
      <c r="AX246" s="44"/>
      <c r="AY246" s="27" t="s">
        <v>115</v>
      </c>
      <c r="AZ246" s="44"/>
      <c r="BA246" s="44"/>
      <c r="BB246" s="44"/>
      <c r="BC246" s="44"/>
      <c r="BD246" s="44"/>
      <c r="BE246" s="173">
        <f>IF(N246="základní",J246,0)</f>
        <v>0</v>
      </c>
      <c r="BF246" s="173">
        <f>IF(N246="snížená",J246,0)</f>
        <v>0</v>
      </c>
      <c r="BG246" s="173">
        <f>IF(N246="zákl. přenesená",J246,0)</f>
        <v>0</v>
      </c>
      <c r="BH246" s="173">
        <f>IF(N246="sníž. přenesená",J246,0)</f>
        <v>0</v>
      </c>
      <c r="BI246" s="173">
        <f>IF(N246="nulová",J246,0)</f>
        <v>0</v>
      </c>
      <c r="BJ246" s="27" t="s">
        <v>72</v>
      </c>
      <c r="BK246" s="173">
        <f>ROUND(I246*H246,2)</f>
        <v>0</v>
      </c>
      <c r="BL246" s="27" t="s">
        <v>146</v>
      </c>
      <c r="BM246" s="172" t="s">
        <v>414</v>
      </c>
      <c r="BN246" s="44"/>
    </row>
    <row r="247" spans="1:66" s="2" customFormat="1" ht="24.15" customHeight="1">
      <c r="A247" s="40"/>
      <c r="B247" s="41"/>
      <c r="C247" s="196">
        <v>78</v>
      </c>
      <c r="D247" s="174" t="s">
        <v>124</v>
      </c>
      <c r="E247" s="175" t="s">
        <v>415</v>
      </c>
      <c r="F247" s="176" t="s">
        <v>416</v>
      </c>
      <c r="G247" s="177" t="s">
        <v>132</v>
      </c>
      <c r="H247" s="178">
        <v>205.62299999999999</v>
      </c>
      <c r="I247" s="26">
        <v>0</v>
      </c>
      <c r="J247" s="180">
        <f>ROUND(I247*H247,2)</f>
        <v>0</v>
      </c>
      <c r="K247" s="181"/>
      <c r="L247" s="182"/>
      <c r="M247" s="183" t="s">
        <v>1</v>
      </c>
      <c r="N247" s="184" t="s">
        <v>32</v>
      </c>
      <c r="O247" s="170">
        <v>0</v>
      </c>
      <c r="P247" s="170">
        <f>O247*H247</f>
        <v>0</v>
      </c>
      <c r="Q247" s="170">
        <v>1.2319999999999999E-2</v>
      </c>
      <c r="R247" s="170">
        <f>Q247*H247</f>
        <v>2.5332753599999998</v>
      </c>
      <c r="S247" s="170">
        <v>0</v>
      </c>
      <c r="T247" s="171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172" t="s">
        <v>136</v>
      </c>
      <c r="AS247" s="44"/>
      <c r="AT247" s="172" t="s">
        <v>124</v>
      </c>
      <c r="AU247" s="172" t="s">
        <v>74</v>
      </c>
      <c r="AV247" s="44"/>
      <c r="AW247" s="44"/>
      <c r="AX247" s="44"/>
      <c r="AY247" s="27" t="s">
        <v>115</v>
      </c>
      <c r="AZ247" s="44"/>
      <c r="BA247" s="44"/>
      <c r="BB247" s="44"/>
      <c r="BC247" s="44"/>
      <c r="BD247" s="44"/>
      <c r="BE247" s="173">
        <f>IF(N247="základní",J247,0)</f>
        <v>0</v>
      </c>
      <c r="BF247" s="173">
        <f>IF(N247="snížená",J247,0)</f>
        <v>0</v>
      </c>
      <c r="BG247" s="173">
        <f>IF(N247="zákl. přenesená",J247,0)</f>
        <v>0</v>
      </c>
      <c r="BH247" s="173">
        <f>IF(N247="sníž. přenesená",J247,0)</f>
        <v>0</v>
      </c>
      <c r="BI247" s="173">
        <f>IF(N247="nulová",J247,0)</f>
        <v>0</v>
      </c>
      <c r="BJ247" s="27" t="s">
        <v>72</v>
      </c>
      <c r="BK247" s="173">
        <f>ROUND(I247*H247,2)</f>
        <v>0</v>
      </c>
      <c r="BL247" s="27" t="s">
        <v>146</v>
      </c>
      <c r="BM247" s="172" t="s">
        <v>417</v>
      </c>
      <c r="BN247" s="44"/>
    </row>
    <row r="248" spans="1:66" s="13" customFormat="1">
      <c r="A248" s="185"/>
      <c r="B248" s="186"/>
      <c r="C248" s="197"/>
      <c r="D248" s="187" t="s">
        <v>134</v>
      </c>
      <c r="E248" s="185"/>
      <c r="F248" s="189" t="s">
        <v>418</v>
      </c>
      <c r="G248" s="185"/>
      <c r="H248" s="190">
        <v>205.62299999999999</v>
      </c>
      <c r="I248" s="197"/>
      <c r="J248" s="185"/>
      <c r="K248" s="185"/>
      <c r="L248" s="186"/>
      <c r="M248" s="191"/>
      <c r="N248" s="192"/>
      <c r="O248" s="192"/>
      <c r="P248" s="192"/>
      <c r="Q248" s="192"/>
      <c r="R248" s="192"/>
      <c r="S248" s="192"/>
      <c r="T248" s="193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5"/>
      <c r="AT248" s="188" t="s">
        <v>134</v>
      </c>
      <c r="AU248" s="188" t="s">
        <v>74</v>
      </c>
      <c r="AV248" s="185" t="s">
        <v>74</v>
      </c>
      <c r="AW248" s="185" t="s">
        <v>3</v>
      </c>
      <c r="AX248" s="185" t="s">
        <v>72</v>
      </c>
      <c r="AY248" s="188" t="s">
        <v>115</v>
      </c>
      <c r="AZ248" s="185"/>
      <c r="BA248" s="185"/>
      <c r="BB248" s="185"/>
      <c r="BC248" s="185"/>
      <c r="BD248" s="185"/>
      <c r="BE248" s="185"/>
      <c r="BF248" s="185"/>
      <c r="BG248" s="185"/>
      <c r="BH248" s="185"/>
      <c r="BI248" s="185"/>
      <c r="BJ248" s="185"/>
      <c r="BK248" s="185"/>
      <c r="BL248" s="185"/>
      <c r="BM248" s="185"/>
      <c r="BN248" s="185"/>
    </row>
    <row r="249" spans="1:66" s="2" customFormat="1" ht="24.15" customHeight="1">
      <c r="A249" s="40"/>
      <c r="B249" s="41"/>
      <c r="C249" s="196">
        <v>79</v>
      </c>
      <c r="D249" s="160" t="s">
        <v>118</v>
      </c>
      <c r="E249" s="161" t="s">
        <v>419</v>
      </c>
      <c r="F249" s="162" t="s">
        <v>420</v>
      </c>
      <c r="G249" s="163" t="s">
        <v>161</v>
      </c>
      <c r="H249" s="164">
        <v>3.8359999999999999</v>
      </c>
      <c r="I249" s="25">
        <v>0</v>
      </c>
      <c r="J249" s="166">
        <f>ROUND(I249*H249,2)</f>
        <v>0</v>
      </c>
      <c r="K249" s="167"/>
      <c r="L249" s="41"/>
      <c r="M249" s="168" t="s">
        <v>1</v>
      </c>
      <c r="N249" s="169" t="s">
        <v>32</v>
      </c>
      <c r="O249" s="170">
        <v>2.9670000000000001</v>
      </c>
      <c r="P249" s="170">
        <f>O249*H249</f>
        <v>11.381411999999999</v>
      </c>
      <c r="Q249" s="170">
        <v>0</v>
      </c>
      <c r="R249" s="170">
        <f>Q249*H249</f>
        <v>0</v>
      </c>
      <c r="S249" s="170">
        <v>0</v>
      </c>
      <c r="T249" s="171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172" t="s">
        <v>146</v>
      </c>
      <c r="AS249" s="44"/>
      <c r="AT249" s="172" t="s">
        <v>118</v>
      </c>
      <c r="AU249" s="172" t="s">
        <v>74</v>
      </c>
      <c r="AV249" s="44"/>
      <c r="AW249" s="44"/>
      <c r="AX249" s="44"/>
      <c r="AY249" s="27" t="s">
        <v>115</v>
      </c>
      <c r="AZ249" s="44"/>
      <c r="BA249" s="44"/>
      <c r="BB249" s="44"/>
      <c r="BC249" s="44"/>
      <c r="BD249" s="44"/>
      <c r="BE249" s="173">
        <f>IF(N249="základní",J249,0)</f>
        <v>0</v>
      </c>
      <c r="BF249" s="173">
        <f>IF(N249="snížená",J249,0)</f>
        <v>0</v>
      </c>
      <c r="BG249" s="173">
        <f>IF(N249="zákl. přenesená",J249,0)</f>
        <v>0</v>
      </c>
      <c r="BH249" s="173">
        <f>IF(N249="sníž. přenesená",J249,0)</f>
        <v>0</v>
      </c>
      <c r="BI249" s="173">
        <f>IF(N249="nulová",J249,0)</f>
        <v>0</v>
      </c>
      <c r="BJ249" s="27" t="s">
        <v>72</v>
      </c>
      <c r="BK249" s="173">
        <f>ROUND(I249*H249,2)</f>
        <v>0</v>
      </c>
      <c r="BL249" s="27" t="s">
        <v>146</v>
      </c>
      <c r="BM249" s="172" t="s">
        <v>421</v>
      </c>
      <c r="BN249" s="44"/>
    </row>
    <row r="250" spans="1:66" s="12" customFormat="1" ht="22.75" customHeight="1">
      <c r="A250" s="147"/>
      <c r="B250" s="148"/>
      <c r="C250" s="195"/>
      <c r="D250" s="149" t="s">
        <v>66</v>
      </c>
      <c r="E250" s="158" t="s">
        <v>422</v>
      </c>
      <c r="F250" s="158" t="s">
        <v>423</v>
      </c>
      <c r="G250" s="147"/>
      <c r="H250" s="147"/>
      <c r="I250" s="195"/>
      <c r="J250" s="159">
        <f>BK250</f>
        <v>0</v>
      </c>
      <c r="K250" s="147"/>
      <c r="L250" s="148"/>
      <c r="M250" s="152"/>
      <c r="N250" s="153"/>
      <c r="O250" s="153"/>
      <c r="P250" s="154">
        <f>SUM(P251:P254)</f>
        <v>1.452</v>
      </c>
      <c r="Q250" s="153"/>
      <c r="R250" s="154">
        <f>SUM(R251:R254)</f>
        <v>9.8999999999999999E-4</v>
      </c>
      <c r="S250" s="153"/>
      <c r="T250" s="155">
        <f>SUM(T251:T254)</f>
        <v>0</v>
      </c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9" t="s">
        <v>74</v>
      </c>
      <c r="AS250" s="147"/>
      <c r="AT250" s="156" t="s">
        <v>66</v>
      </c>
      <c r="AU250" s="156" t="s">
        <v>72</v>
      </c>
      <c r="AV250" s="147"/>
      <c r="AW250" s="147"/>
      <c r="AX250" s="147"/>
      <c r="AY250" s="149" t="s">
        <v>115</v>
      </c>
      <c r="AZ250" s="147"/>
      <c r="BA250" s="147"/>
      <c r="BB250" s="147"/>
      <c r="BC250" s="147"/>
      <c r="BD250" s="147"/>
      <c r="BE250" s="147"/>
      <c r="BF250" s="147"/>
      <c r="BG250" s="147"/>
      <c r="BH250" s="147"/>
      <c r="BI250" s="147"/>
      <c r="BJ250" s="147"/>
      <c r="BK250" s="157">
        <f>SUM(BK251:BK254)</f>
        <v>0</v>
      </c>
      <c r="BL250" s="147"/>
      <c r="BM250" s="147"/>
      <c r="BN250" s="147"/>
    </row>
    <row r="251" spans="1:66" s="2" customFormat="1" ht="24.15" customHeight="1">
      <c r="A251" s="40"/>
      <c r="B251" s="41"/>
      <c r="C251" s="196">
        <v>80</v>
      </c>
      <c r="D251" s="160" t="s">
        <v>118</v>
      </c>
      <c r="E251" s="161" t="s">
        <v>424</v>
      </c>
      <c r="F251" s="162" t="s">
        <v>425</v>
      </c>
      <c r="G251" s="163" t="s">
        <v>132</v>
      </c>
      <c r="H251" s="164">
        <v>3</v>
      </c>
      <c r="I251" s="25">
        <v>0</v>
      </c>
      <c r="J251" s="166">
        <f>ROUND(I251*H251,2)</f>
        <v>0</v>
      </c>
      <c r="K251" s="167"/>
      <c r="L251" s="41"/>
      <c r="M251" s="168" t="s">
        <v>1</v>
      </c>
      <c r="N251" s="169" t="s">
        <v>32</v>
      </c>
      <c r="O251" s="170">
        <v>0.11700000000000001</v>
      </c>
      <c r="P251" s="170">
        <f>O251*H251</f>
        <v>0.35100000000000003</v>
      </c>
      <c r="Q251" s="170">
        <v>6.9999999999999994E-5</v>
      </c>
      <c r="R251" s="170">
        <f>Q251*H251</f>
        <v>2.0999999999999998E-4</v>
      </c>
      <c r="S251" s="170">
        <v>0</v>
      </c>
      <c r="T251" s="171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172" t="s">
        <v>146</v>
      </c>
      <c r="AS251" s="44"/>
      <c r="AT251" s="172" t="s">
        <v>118</v>
      </c>
      <c r="AU251" s="172" t="s">
        <v>74</v>
      </c>
      <c r="AV251" s="44"/>
      <c r="AW251" s="44"/>
      <c r="AX251" s="44"/>
      <c r="AY251" s="27" t="s">
        <v>115</v>
      </c>
      <c r="AZ251" s="44"/>
      <c r="BA251" s="44"/>
      <c r="BB251" s="44"/>
      <c r="BC251" s="44"/>
      <c r="BD251" s="44"/>
      <c r="BE251" s="173">
        <f>IF(N251="základní",J251,0)</f>
        <v>0</v>
      </c>
      <c r="BF251" s="173">
        <f>IF(N251="snížená",J251,0)</f>
        <v>0</v>
      </c>
      <c r="BG251" s="173">
        <f>IF(N251="zákl. přenesená",J251,0)</f>
        <v>0</v>
      </c>
      <c r="BH251" s="173">
        <f>IF(N251="sníž. přenesená",J251,0)</f>
        <v>0</v>
      </c>
      <c r="BI251" s="173">
        <f>IF(N251="nulová",J251,0)</f>
        <v>0</v>
      </c>
      <c r="BJ251" s="27" t="s">
        <v>72</v>
      </c>
      <c r="BK251" s="173">
        <f>ROUND(I251*H251,2)</f>
        <v>0</v>
      </c>
      <c r="BL251" s="27" t="s">
        <v>146</v>
      </c>
      <c r="BM251" s="172" t="s">
        <v>426</v>
      </c>
      <c r="BN251" s="44"/>
    </row>
    <row r="252" spans="1:66" s="2" customFormat="1" ht="16.5" customHeight="1">
      <c r="A252" s="40"/>
      <c r="B252" s="41"/>
      <c r="C252" s="196">
        <v>81</v>
      </c>
      <c r="D252" s="160" t="s">
        <v>118</v>
      </c>
      <c r="E252" s="161" t="s">
        <v>427</v>
      </c>
      <c r="F252" s="162" t="s">
        <v>428</v>
      </c>
      <c r="G252" s="163" t="s">
        <v>132</v>
      </c>
      <c r="H252" s="164">
        <v>3</v>
      </c>
      <c r="I252" s="25">
        <v>0</v>
      </c>
      <c r="J252" s="166">
        <f>ROUND(I252*H252,2)</f>
        <v>0</v>
      </c>
      <c r="K252" s="167"/>
      <c r="L252" s="41"/>
      <c r="M252" s="168" t="s">
        <v>1</v>
      </c>
      <c r="N252" s="169" t="s">
        <v>32</v>
      </c>
      <c r="O252" s="170">
        <v>1.0999999999999999E-2</v>
      </c>
      <c r="P252" s="170">
        <f>O252*H252</f>
        <v>3.3000000000000002E-2</v>
      </c>
      <c r="Q252" s="170">
        <v>0</v>
      </c>
      <c r="R252" s="170">
        <f>Q252*H252</f>
        <v>0</v>
      </c>
      <c r="S252" s="170">
        <v>0</v>
      </c>
      <c r="T252" s="171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172" t="s">
        <v>146</v>
      </c>
      <c r="AS252" s="44"/>
      <c r="AT252" s="172" t="s">
        <v>118</v>
      </c>
      <c r="AU252" s="172" t="s">
        <v>74</v>
      </c>
      <c r="AV252" s="44"/>
      <c r="AW252" s="44"/>
      <c r="AX252" s="44"/>
      <c r="AY252" s="27" t="s">
        <v>115</v>
      </c>
      <c r="AZ252" s="44"/>
      <c r="BA252" s="44"/>
      <c r="BB252" s="44"/>
      <c r="BC252" s="44"/>
      <c r="BD252" s="44"/>
      <c r="BE252" s="173">
        <f>IF(N252="základní",J252,0)</f>
        <v>0</v>
      </c>
      <c r="BF252" s="173">
        <f>IF(N252="snížená",J252,0)</f>
        <v>0</v>
      </c>
      <c r="BG252" s="173">
        <f>IF(N252="zákl. přenesená",J252,0)</f>
        <v>0</v>
      </c>
      <c r="BH252" s="173">
        <f>IF(N252="sníž. přenesená",J252,0)</f>
        <v>0</v>
      </c>
      <c r="BI252" s="173">
        <f>IF(N252="nulová",J252,0)</f>
        <v>0</v>
      </c>
      <c r="BJ252" s="27" t="s">
        <v>72</v>
      </c>
      <c r="BK252" s="173">
        <f>ROUND(I252*H252,2)</f>
        <v>0</v>
      </c>
      <c r="BL252" s="27" t="s">
        <v>146</v>
      </c>
      <c r="BM252" s="172" t="s">
        <v>429</v>
      </c>
      <c r="BN252" s="44"/>
    </row>
    <row r="253" spans="1:66" s="2" customFormat="1" ht="24.15" customHeight="1">
      <c r="A253" s="40"/>
      <c r="B253" s="41"/>
      <c r="C253" s="196">
        <v>82</v>
      </c>
      <c r="D253" s="160" t="s">
        <v>118</v>
      </c>
      <c r="E253" s="161" t="s">
        <v>430</v>
      </c>
      <c r="F253" s="162" t="s">
        <v>431</v>
      </c>
      <c r="G253" s="163" t="s">
        <v>132</v>
      </c>
      <c r="H253" s="164">
        <v>3</v>
      </c>
      <c r="I253" s="25">
        <v>0</v>
      </c>
      <c r="J253" s="166">
        <f>ROUND(I253*H253,2)</f>
        <v>0</v>
      </c>
      <c r="K253" s="167"/>
      <c r="L253" s="41"/>
      <c r="M253" s="168" t="s">
        <v>1</v>
      </c>
      <c r="N253" s="169" t="s">
        <v>32</v>
      </c>
      <c r="O253" s="170">
        <v>0.184</v>
      </c>
      <c r="P253" s="170">
        <f>O253*H253</f>
        <v>0.55200000000000005</v>
      </c>
      <c r="Q253" s="170">
        <v>1.3999999999999999E-4</v>
      </c>
      <c r="R253" s="170">
        <f>Q253*H253</f>
        <v>4.1999999999999996E-4</v>
      </c>
      <c r="S253" s="170">
        <v>0</v>
      </c>
      <c r="T253" s="171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172" t="s">
        <v>146</v>
      </c>
      <c r="AS253" s="44"/>
      <c r="AT253" s="172" t="s">
        <v>118</v>
      </c>
      <c r="AU253" s="172" t="s">
        <v>74</v>
      </c>
      <c r="AV253" s="44"/>
      <c r="AW253" s="44"/>
      <c r="AX253" s="44"/>
      <c r="AY253" s="27" t="s">
        <v>115</v>
      </c>
      <c r="AZ253" s="44"/>
      <c r="BA253" s="44"/>
      <c r="BB253" s="44"/>
      <c r="BC253" s="44"/>
      <c r="BD253" s="44"/>
      <c r="BE253" s="173">
        <f>IF(N253="základní",J253,0)</f>
        <v>0</v>
      </c>
      <c r="BF253" s="173">
        <f>IF(N253="snížená",J253,0)</f>
        <v>0</v>
      </c>
      <c r="BG253" s="173">
        <f>IF(N253="zákl. přenesená",J253,0)</f>
        <v>0</v>
      </c>
      <c r="BH253" s="173">
        <f>IF(N253="sníž. přenesená",J253,0)</f>
        <v>0</v>
      </c>
      <c r="BI253" s="173">
        <f>IF(N253="nulová",J253,0)</f>
        <v>0</v>
      </c>
      <c r="BJ253" s="27" t="s">
        <v>72</v>
      </c>
      <c r="BK253" s="173">
        <f>ROUND(I253*H253,2)</f>
        <v>0</v>
      </c>
      <c r="BL253" s="27" t="s">
        <v>146</v>
      </c>
      <c r="BM253" s="172" t="s">
        <v>432</v>
      </c>
      <c r="BN253" s="44"/>
    </row>
    <row r="254" spans="1:66" s="2" customFormat="1" ht="24.15" customHeight="1">
      <c r="A254" s="40"/>
      <c r="B254" s="41"/>
      <c r="C254" s="196">
        <v>83</v>
      </c>
      <c r="D254" s="160" t="s">
        <v>118</v>
      </c>
      <c r="E254" s="161" t="s">
        <v>433</v>
      </c>
      <c r="F254" s="162" t="s">
        <v>434</v>
      </c>
      <c r="G254" s="163" t="s">
        <v>132</v>
      </c>
      <c r="H254" s="164">
        <v>3</v>
      </c>
      <c r="I254" s="25">
        <v>0</v>
      </c>
      <c r="J254" s="166">
        <f>ROUND(I254*H254,2)</f>
        <v>0</v>
      </c>
      <c r="K254" s="167"/>
      <c r="L254" s="41"/>
      <c r="M254" s="168" t="s">
        <v>1</v>
      </c>
      <c r="N254" s="169" t="s">
        <v>32</v>
      </c>
      <c r="O254" s="170">
        <v>0.17199999999999999</v>
      </c>
      <c r="P254" s="170">
        <f>O254*H254</f>
        <v>0.51600000000000001</v>
      </c>
      <c r="Q254" s="170">
        <v>1.2E-4</v>
      </c>
      <c r="R254" s="170">
        <f>Q254*H254</f>
        <v>3.6000000000000002E-4</v>
      </c>
      <c r="S254" s="170">
        <v>0</v>
      </c>
      <c r="T254" s="171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172" t="s">
        <v>146</v>
      </c>
      <c r="AS254" s="44"/>
      <c r="AT254" s="172" t="s">
        <v>118</v>
      </c>
      <c r="AU254" s="172" t="s">
        <v>74</v>
      </c>
      <c r="AV254" s="44"/>
      <c r="AW254" s="44"/>
      <c r="AX254" s="44"/>
      <c r="AY254" s="27" t="s">
        <v>115</v>
      </c>
      <c r="AZ254" s="44"/>
      <c r="BA254" s="44"/>
      <c r="BB254" s="44"/>
      <c r="BC254" s="44"/>
      <c r="BD254" s="44"/>
      <c r="BE254" s="173">
        <f>IF(N254="základní",J254,0)</f>
        <v>0</v>
      </c>
      <c r="BF254" s="173">
        <f>IF(N254="snížená",J254,0)</f>
        <v>0</v>
      </c>
      <c r="BG254" s="173">
        <f>IF(N254="zákl. přenesená",J254,0)</f>
        <v>0</v>
      </c>
      <c r="BH254" s="173">
        <f>IF(N254="sníž. přenesená",J254,0)</f>
        <v>0</v>
      </c>
      <c r="BI254" s="173">
        <f>IF(N254="nulová",J254,0)</f>
        <v>0</v>
      </c>
      <c r="BJ254" s="27" t="s">
        <v>72</v>
      </c>
      <c r="BK254" s="173">
        <f>ROUND(I254*H254,2)</f>
        <v>0</v>
      </c>
      <c r="BL254" s="27" t="s">
        <v>146</v>
      </c>
      <c r="BM254" s="172" t="s">
        <v>435</v>
      </c>
      <c r="BN254" s="44"/>
    </row>
    <row r="255" spans="1:66" s="12" customFormat="1" ht="22.75" customHeight="1">
      <c r="A255" s="147"/>
      <c r="B255" s="148"/>
      <c r="C255" s="195"/>
      <c r="D255" s="149" t="s">
        <v>66</v>
      </c>
      <c r="E255" s="158" t="s">
        <v>436</v>
      </c>
      <c r="F255" s="158" t="s">
        <v>437</v>
      </c>
      <c r="G255" s="147"/>
      <c r="H255" s="147"/>
      <c r="I255" s="195"/>
      <c r="J255" s="159">
        <f>BK255</f>
        <v>0</v>
      </c>
      <c r="K255" s="147"/>
      <c r="L255" s="148"/>
      <c r="M255" s="152"/>
      <c r="N255" s="153"/>
      <c r="O255" s="153"/>
      <c r="P255" s="154">
        <f>SUM(P256:P261)</f>
        <v>12.053292000000001</v>
      </c>
      <c r="Q255" s="153"/>
      <c r="R255" s="154">
        <f>SUM(R256:R261)</f>
        <v>4.2096000000000001E-2</v>
      </c>
      <c r="S255" s="153"/>
      <c r="T255" s="155">
        <f>SUM(T256:T261)</f>
        <v>0</v>
      </c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  <c r="AM255" s="147"/>
      <c r="AN255" s="147"/>
      <c r="AO255" s="147"/>
      <c r="AP255" s="147"/>
      <c r="AQ255" s="147"/>
      <c r="AR255" s="149" t="s">
        <v>74</v>
      </c>
      <c r="AS255" s="147"/>
      <c r="AT255" s="156" t="s">
        <v>66</v>
      </c>
      <c r="AU255" s="156" t="s">
        <v>72</v>
      </c>
      <c r="AV255" s="147"/>
      <c r="AW255" s="147"/>
      <c r="AX255" s="147"/>
      <c r="AY255" s="149" t="s">
        <v>115</v>
      </c>
      <c r="AZ255" s="147"/>
      <c r="BA255" s="147"/>
      <c r="BB255" s="147"/>
      <c r="BC255" s="147"/>
      <c r="BD255" s="147"/>
      <c r="BE255" s="147"/>
      <c r="BF255" s="147"/>
      <c r="BG255" s="147"/>
      <c r="BH255" s="147"/>
      <c r="BI255" s="147"/>
      <c r="BJ255" s="147"/>
      <c r="BK255" s="157">
        <f>SUM(BK256:BK261)</f>
        <v>0</v>
      </c>
      <c r="BL255" s="147"/>
      <c r="BM255" s="147"/>
      <c r="BN255" s="147"/>
    </row>
    <row r="256" spans="1:66" s="2" customFormat="1" ht="16.5" customHeight="1">
      <c r="A256" s="40"/>
      <c r="B256" s="41"/>
      <c r="C256" s="196">
        <v>84</v>
      </c>
      <c r="D256" s="160" t="s">
        <v>118</v>
      </c>
      <c r="E256" s="161" t="s">
        <v>438</v>
      </c>
      <c r="F256" s="162" t="s">
        <v>439</v>
      </c>
      <c r="G256" s="163" t="s">
        <v>132</v>
      </c>
      <c r="H256" s="164">
        <v>80</v>
      </c>
      <c r="I256" s="25">
        <v>0</v>
      </c>
      <c r="J256" s="166">
        <f>ROUND(I256*H256,2)</f>
        <v>0</v>
      </c>
      <c r="K256" s="167"/>
      <c r="L256" s="41"/>
      <c r="M256" s="168" t="s">
        <v>1</v>
      </c>
      <c r="N256" s="169" t="s">
        <v>32</v>
      </c>
      <c r="O256" s="170">
        <v>1.2E-2</v>
      </c>
      <c r="P256" s="170">
        <f>O256*H256</f>
        <v>0.96</v>
      </c>
      <c r="Q256" s="170">
        <v>0</v>
      </c>
      <c r="R256" s="170">
        <f>Q256*H256</f>
        <v>0</v>
      </c>
      <c r="S256" s="170">
        <v>0</v>
      </c>
      <c r="T256" s="171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172" t="s">
        <v>146</v>
      </c>
      <c r="AS256" s="44"/>
      <c r="AT256" s="172" t="s">
        <v>118</v>
      </c>
      <c r="AU256" s="172" t="s">
        <v>74</v>
      </c>
      <c r="AV256" s="44"/>
      <c r="AW256" s="44"/>
      <c r="AX256" s="44"/>
      <c r="AY256" s="27" t="s">
        <v>115</v>
      </c>
      <c r="AZ256" s="44"/>
      <c r="BA256" s="44"/>
      <c r="BB256" s="44"/>
      <c r="BC256" s="44"/>
      <c r="BD256" s="44"/>
      <c r="BE256" s="173">
        <f>IF(N256="základní",J256,0)</f>
        <v>0</v>
      </c>
      <c r="BF256" s="173">
        <f>IF(N256="snížená",J256,0)</f>
        <v>0</v>
      </c>
      <c r="BG256" s="173">
        <f>IF(N256="zákl. přenesená",J256,0)</f>
        <v>0</v>
      </c>
      <c r="BH256" s="173">
        <f>IF(N256="sníž. přenesená",J256,0)</f>
        <v>0</v>
      </c>
      <c r="BI256" s="173">
        <f>IF(N256="nulová",J256,0)</f>
        <v>0</v>
      </c>
      <c r="BJ256" s="27" t="s">
        <v>72</v>
      </c>
      <c r="BK256" s="173">
        <f>ROUND(I256*H256,2)</f>
        <v>0</v>
      </c>
      <c r="BL256" s="27" t="s">
        <v>146</v>
      </c>
      <c r="BM256" s="172" t="s">
        <v>440</v>
      </c>
      <c r="BN256" s="44"/>
    </row>
    <row r="257" spans="1:66" s="2" customFormat="1" ht="16.5" customHeight="1">
      <c r="A257" s="40"/>
      <c r="B257" s="41"/>
      <c r="C257" s="202">
        <v>85</v>
      </c>
      <c r="D257" s="174" t="s">
        <v>124</v>
      </c>
      <c r="E257" s="175" t="s">
        <v>441</v>
      </c>
      <c r="F257" s="176" t="s">
        <v>442</v>
      </c>
      <c r="G257" s="177" t="s">
        <v>132</v>
      </c>
      <c r="H257" s="178">
        <v>84</v>
      </c>
      <c r="I257" s="26">
        <v>0</v>
      </c>
      <c r="J257" s="180">
        <f>ROUND(I257*H257,2)</f>
        <v>0</v>
      </c>
      <c r="K257" s="181"/>
      <c r="L257" s="182"/>
      <c r="M257" s="183" t="s">
        <v>1</v>
      </c>
      <c r="N257" s="184" t="s">
        <v>32</v>
      </c>
      <c r="O257" s="170">
        <v>0</v>
      </c>
      <c r="P257" s="170">
        <f>O257*H257</f>
        <v>0</v>
      </c>
      <c r="Q257" s="170">
        <v>0</v>
      </c>
      <c r="R257" s="170">
        <f>Q257*H257</f>
        <v>0</v>
      </c>
      <c r="S257" s="170">
        <v>0</v>
      </c>
      <c r="T257" s="171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172" t="s">
        <v>136</v>
      </c>
      <c r="AS257" s="44"/>
      <c r="AT257" s="172" t="s">
        <v>124</v>
      </c>
      <c r="AU257" s="172" t="s">
        <v>74</v>
      </c>
      <c r="AV257" s="44"/>
      <c r="AW257" s="44"/>
      <c r="AX257" s="44"/>
      <c r="AY257" s="27" t="s">
        <v>115</v>
      </c>
      <c r="AZ257" s="44"/>
      <c r="BA257" s="44"/>
      <c r="BB257" s="44"/>
      <c r="BC257" s="44"/>
      <c r="BD257" s="44"/>
      <c r="BE257" s="173">
        <f>IF(N257="základní",J257,0)</f>
        <v>0</v>
      </c>
      <c r="BF257" s="173">
        <f>IF(N257="snížená",J257,0)</f>
        <v>0</v>
      </c>
      <c r="BG257" s="173">
        <f>IF(N257="zákl. přenesená",J257,0)</f>
        <v>0</v>
      </c>
      <c r="BH257" s="173">
        <f>IF(N257="sníž. přenesená",J257,0)</f>
        <v>0</v>
      </c>
      <c r="BI257" s="173">
        <f>IF(N257="nulová",J257,0)</f>
        <v>0</v>
      </c>
      <c r="BJ257" s="27" t="s">
        <v>72</v>
      </c>
      <c r="BK257" s="173">
        <f>ROUND(I257*H257,2)</f>
        <v>0</v>
      </c>
      <c r="BL257" s="27" t="s">
        <v>146</v>
      </c>
      <c r="BM257" s="172" t="s">
        <v>443</v>
      </c>
      <c r="BN257" s="44"/>
    </row>
    <row r="258" spans="1:66" s="13" customFormat="1">
      <c r="A258" s="185"/>
      <c r="B258" s="186"/>
      <c r="C258" s="197"/>
      <c r="D258" s="187" t="s">
        <v>134</v>
      </c>
      <c r="E258" s="185"/>
      <c r="F258" s="189" t="s">
        <v>444</v>
      </c>
      <c r="G258" s="185"/>
      <c r="H258" s="190">
        <v>84</v>
      </c>
      <c r="I258" s="197"/>
      <c r="J258" s="185"/>
      <c r="K258" s="185"/>
      <c r="L258" s="186"/>
      <c r="M258" s="191"/>
      <c r="N258" s="192"/>
      <c r="O258" s="192"/>
      <c r="P258" s="192"/>
      <c r="Q258" s="192"/>
      <c r="R258" s="192"/>
      <c r="S258" s="192"/>
      <c r="T258" s="193"/>
      <c r="U258" s="185"/>
      <c r="V258" s="185"/>
      <c r="W258" s="185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5"/>
      <c r="AT258" s="188" t="s">
        <v>134</v>
      </c>
      <c r="AU258" s="188" t="s">
        <v>74</v>
      </c>
      <c r="AV258" s="185" t="s">
        <v>74</v>
      </c>
      <c r="AW258" s="185" t="s">
        <v>3</v>
      </c>
      <c r="AX258" s="185" t="s">
        <v>72</v>
      </c>
      <c r="AY258" s="188" t="s">
        <v>115</v>
      </c>
      <c r="AZ258" s="185"/>
      <c r="BA258" s="185"/>
      <c r="BB258" s="185"/>
      <c r="BC258" s="185"/>
      <c r="BD258" s="185"/>
      <c r="BE258" s="185"/>
      <c r="BF258" s="185"/>
      <c r="BG258" s="185"/>
      <c r="BH258" s="185"/>
      <c r="BI258" s="185"/>
      <c r="BJ258" s="185"/>
      <c r="BK258" s="185"/>
      <c r="BL258" s="185"/>
      <c r="BM258" s="185"/>
      <c r="BN258" s="185"/>
    </row>
    <row r="259" spans="1:66" s="2" customFormat="1" ht="24.15" customHeight="1">
      <c r="A259" s="40"/>
      <c r="B259" s="41"/>
      <c r="C259" s="196">
        <v>86</v>
      </c>
      <c r="D259" s="160" t="s">
        <v>118</v>
      </c>
      <c r="E259" s="161" t="s">
        <v>445</v>
      </c>
      <c r="F259" s="162" t="s">
        <v>446</v>
      </c>
      <c r="G259" s="163" t="s">
        <v>132</v>
      </c>
      <c r="H259" s="164">
        <v>84.132000000000005</v>
      </c>
      <c r="I259" s="25">
        <v>0</v>
      </c>
      <c r="J259" s="166">
        <f>ROUND(I259*H259,2)</f>
        <v>0</v>
      </c>
      <c r="K259" s="167"/>
      <c r="L259" s="41"/>
      <c r="M259" s="168" t="s">
        <v>1</v>
      </c>
      <c r="N259" s="169" t="s">
        <v>32</v>
      </c>
      <c r="O259" s="170">
        <v>3.3000000000000002E-2</v>
      </c>
      <c r="P259" s="170">
        <f>O259*H259</f>
        <v>2.7763560000000003</v>
      </c>
      <c r="Q259" s="170">
        <v>2.0000000000000001E-4</v>
      </c>
      <c r="R259" s="170">
        <f>Q259*H259</f>
        <v>1.6826400000000002E-2</v>
      </c>
      <c r="S259" s="170">
        <v>0</v>
      </c>
      <c r="T259" s="171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172" t="s">
        <v>146</v>
      </c>
      <c r="AS259" s="44"/>
      <c r="AT259" s="172" t="s">
        <v>118</v>
      </c>
      <c r="AU259" s="172" t="s">
        <v>74</v>
      </c>
      <c r="AV259" s="44"/>
      <c r="AW259" s="44"/>
      <c r="AX259" s="44"/>
      <c r="AY259" s="27" t="s">
        <v>115</v>
      </c>
      <c r="AZ259" s="44"/>
      <c r="BA259" s="44"/>
      <c r="BB259" s="44"/>
      <c r="BC259" s="44"/>
      <c r="BD259" s="44"/>
      <c r="BE259" s="173">
        <f>IF(N259="základní",J259,0)</f>
        <v>0</v>
      </c>
      <c r="BF259" s="173">
        <f>IF(N259="snížená",J259,0)</f>
        <v>0</v>
      </c>
      <c r="BG259" s="173">
        <f>IF(N259="zákl. přenesená",J259,0)</f>
        <v>0</v>
      </c>
      <c r="BH259" s="173">
        <f>IF(N259="sníž. přenesená",J259,0)</f>
        <v>0</v>
      </c>
      <c r="BI259" s="173">
        <f>IF(N259="nulová",J259,0)</f>
        <v>0</v>
      </c>
      <c r="BJ259" s="27" t="s">
        <v>72</v>
      </c>
      <c r="BK259" s="173">
        <f>ROUND(I259*H259,2)</f>
        <v>0</v>
      </c>
      <c r="BL259" s="27" t="s">
        <v>146</v>
      </c>
      <c r="BM259" s="172" t="s">
        <v>447</v>
      </c>
      <c r="BN259" s="44"/>
    </row>
    <row r="260" spans="1:66" s="2" customFormat="1" ht="33" customHeight="1">
      <c r="A260" s="40"/>
      <c r="B260" s="41"/>
      <c r="C260" s="196">
        <v>87</v>
      </c>
      <c r="D260" s="160" t="s">
        <v>118</v>
      </c>
      <c r="E260" s="161" t="s">
        <v>448</v>
      </c>
      <c r="F260" s="162" t="s">
        <v>449</v>
      </c>
      <c r="G260" s="163" t="s">
        <v>132</v>
      </c>
      <c r="H260" s="164">
        <v>3</v>
      </c>
      <c r="I260" s="25">
        <v>0</v>
      </c>
      <c r="J260" s="166">
        <f>ROUND(I260*H260,2)</f>
        <v>0</v>
      </c>
      <c r="K260" s="167"/>
      <c r="L260" s="41"/>
      <c r="M260" s="168" t="s">
        <v>1</v>
      </c>
      <c r="N260" s="169" t="s">
        <v>32</v>
      </c>
      <c r="O260" s="170">
        <v>2.4E-2</v>
      </c>
      <c r="P260" s="170">
        <f>O260*H260</f>
        <v>7.2000000000000008E-2</v>
      </c>
      <c r="Q260" s="170">
        <v>1.0000000000000001E-5</v>
      </c>
      <c r="R260" s="170">
        <f>Q260*H260</f>
        <v>3.0000000000000004E-5</v>
      </c>
      <c r="S260" s="170">
        <v>0</v>
      </c>
      <c r="T260" s="171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172" t="s">
        <v>146</v>
      </c>
      <c r="AS260" s="44"/>
      <c r="AT260" s="172" t="s">
        <v>118</v>
      </c>
      <c r="AU260" s="172" t="s">
        <v>74</v>
      </c>
      <c r="AV260" s="44"/>
      <c r="AW260" s="44"/>
      <c r="AX260" s="44"/>
      <c r="AY260" s="27" t="s">
        <v>115</v>
      </c>
      <c r="AZ260" s="44"/>
      <c r="BA260" s="44"/>
      <c r="BB260" s="44"/>
      <c r="BC260" s="44"/>
      <c r="BD260" s="44"/>
      <c r="BE260" s="173">
        <f>IF(N260="základní",J260,0)</f>
        <v>0</v>
      </c>
      <c r="BF260" s="173">
        <f>IF(N260="snížená",J260,0)</f>
        <v>0</v>
      </c>
      <c r="BG260" s="173">
        <f>IF(N260="zákl. přenesená",J260,0)</f>
        <v>0</v>
      </c>
      <c r="BH260" s="173">
        <f>IF(N260="sníž. přenesená",J260,0)</f>
        <v>0</v>
      </c>
      <c r="BI260" s="173">
        <f>IF(N260="nulová",J260,0)</f>
        <v>0</v>
      </c>
      <c r="BJ260" s="27" t="s">
        <v>72</v>
      </c>
      <c r="BK260" s="173">
        <f>ROUND(I260*H260,2)</f>
        <v>0</v>
      </c>
      <c r="BL260" s="27" t="s">
        <v>146</v>
      </c>
      <c r="BM260" s="172" t="s">
        <v>450</v>
      </c>
      <c r="BN260" s="44"/>
    </row>
    <row r="261" spans="1:66" s="2" customFormat="1" ht="33" customHeight="1">
      <c r="A261" s="40"/>
      <c r="B261" s="41"/>
      <c r="C261" s="196">
        <v>88</v>
      </c>
      <c r="D261" s="160" t="s">
        <v>118</v>
      </c>
      <c r="E261" s="161" t="s">
        <v>451</v>
      </c>
      <c r="F261" s="162" t="s">
        <v>452</v>
      </c>
      <c r="G261" s="163" t="s">
        <v>132</v>
      </c>
      <c r="H261" s="164">
        <v>84.132000000000005</v>
      </c>
      <c r="I261" s="25">
        <v>0</v>
      </c>
      <c r="J261" s="166">
        <f>ROUND(I261*H261,2)</f>
        <v>0</v>
      </c>
      <c r="K261" s="167"/>
      <c r="L261" s="41"/>
      <c r="M261" s="212" t="s">
        <v>1</v>
      </c>
      <c r="N261" s="213" t="s">
        <v>32</v>
      </c>
      <c r="O261" s="214">
        <v>9.8000000000000004E-2</v>
      </c>
      <c r="P261" s="214">
        <f>O261*H261</f>
        <v>8.2449360000000009</v>
      </c>
      <c r="Q261" s="214">
        <v>2.9999999999999997E-4</v>
      </c>
      <c r="R261" s="214">
        <f>Q261*H261</f>
        <v>2.5239600000000001E-2</v>
      </c>
      <c r="S261" s="214">
        <v>0</v>
      </c>
      <c r="T261" s="21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172" t="s">
        <v>146</v>
      </c>
      <c r="AS261" s="44"/>
      <c r="AT261" s="172" t="s">
        <v>118</v>
      </c>
      <c r="AU261" s="172" t="s">
        <v>74</v>
      </c>
      <c r="AV261" s="44"/>
      <c r="AW261" s="44"/>
      <c r="AX261" s="44"/>
      <c r="AY261" s="27" t="s">
        <v>115</v>
      </c>
      <c r="AZ261" s="44"/>
      <c r="BA261" s="44"/>
      <c r="BB261" s="44"/>
      <c r="BC261" s="44"/>
      <c r="BD261" s="44"/>
      <c r="BE261" s="173">
        <f>IF(N261="základní",J261,0)</f>
        <v>0</v>
      </c>
      <c r="BF261" s="173">
        <f>IF(N261="snížená",J261,0)</f>
        <v>0</v>
      </c>
      <c r="BG261" s="173">
        <f>IF(N261="zákl. přenesená",J261,0)</f>
        <v>0</v>
      </c>
      <c r="BH261" s="173">
        <f>IF(N261="sníž. přenesená",J261,0)</f>
        <v>0</v>
      </c>
      <c r="BI261" s="173">
        <f>IF(N261="nulová",J261,0)</f>
        <v>0</v>
      </c>
      <c r="BJ261" s="27" t="s">
        <v>72</v>
      </c>
      <c r="BK261" s="173">
        <f>ROUND(I261*H261,2)</f>
        <v>0</v>
      </c>
      <c r="BL261" s="27" t="s">
        <v>146</v>
      </c>
      <c r="BM261" s="172" t="s">
        <v>453</v>
      </c>
      <c r="BN261" s="44"/>
    </row>
    <row r="262" spans="1:66" s="2" customFormat="1" ht="7" customHeight="1">
      <c r="A262" s="40"/>
      <c r="B262" s="56"/>
      <c r="C262" s="57"/>
      <c r="D262" s="57"/>
      <c r="E262" s="57"/>
      <c r="F262" s="57"/>
      <c r="G262" s="57"/>
      <c r="H262" s="57"/>
      <c r="I262" s="57"/>
      <c r="J262" s="57"/>
      <c r="K262" s="57"/>
      <c r="L262" s="41"/>
      <c r="M262" s="40"/>
      <c r="N262" s="44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</row>
    <row r="263" spans="1:66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</row>
    <row r="264" spans="1:66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</row>
    <row r="265" spans="1:66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</row>
    <row r="266" spans="1:66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</row>
    <row r="267" spans="1:66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</row>
    <row r="268" spans="1:66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</row>
    <row r="269" spans="1:66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</row>
    <row r="270" spans="1:66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</row>
    <row r="271" spans="1:66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</row>
    <row r="272" spans="1:66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</row>
    <row r="273" spans="1:66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</row>
    <row r="274" spans="1:66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</row>
    <row r="275" spans="1:66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</row>
    <row r="276" spans="1:6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</row>
    <row r="277" spans="1:6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</row>
    <row r="278" spans="1:6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</row>
    <row r="279" spans="1:6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</row>
    <row r="280" spans="1:6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</row>
    <row r="281" spans="1:6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</row>
    <row r="282" spans="1:6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</row>
    <row r="283" spans="1:6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</row>
    <row r="284" spans="1:6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</row>
    <row r="285" spans="1:6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</row>
    <row r="286" spans="1:6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</row>
    <row r="287" spans="1:6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</row>
    <row r="288" spans="1:6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</row>
    <row r="289" spans="1:6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</row>
    <row r="290" spans="1:6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</row>
    <row r="291" spans="1:6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</row>
    <row r="292" spans="1:6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</row>
    <row r="293" spans="1:6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</row>
    <row r="294" spans="1:6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</row>
    <row r="295" spans="1:6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</row>
    <row r="296" spans="1:6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</row>
    <row r="297" spans="1:6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</row>
    <row r="298" spans="1:6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</row>
    <row r="299" spans="1:6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</row>
    <row r="300" spans="1:6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</row>
    <row r="301" spans="1:6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</row>
    <row r="302" spans="1:6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</row>
    <row r="303" spans="1:6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</row>
    <row r="304" spans="1:6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</row>
    <row r="305" spans="1:6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</row>
    <row r="306" spans="1:6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</row>
    <row r="307" spans="1:6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</row>
    <row r="308" spans="1:6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</row>
    <row r="309" spans="1:6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</row>
    <row r="310" spans="1:6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</row>
    <row r="311" spans="1:6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</row>
    <row r="312" spans="1:6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</row>
    <row r="313" spans="1:6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</row>
    <row r="314" spans="1:6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</row>
    <row r="315" spans="1:6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</row>
    <row r="316" spans="1:6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</row>
    <row r="317" spans="1:6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</row>
    <row r="318" spans="1:6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</row>
    <row r="319" spans="1:6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</row>
    <row r="320" spans="1:6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</row>
    <row r="321" spans="1:6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</row>
    <row r="322" spans="1:6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</row>
    <row r="323" spans="1:6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</row>
    <row r="324" spans="1:6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</row>
    <row r="325" spans="1:6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</row>
    <row r="326" spans="1:6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</row>
    <row r="327" spans="1:6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</row>
    <row r="328" spans="1:6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</row>
    <row r="329" spans="1:6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</row>
    <row r="330" spans="1:6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</row>
    <row r="331" spans="1:6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</row>
    <row r="332" spans="1:6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</row>
    <row r="333" spans="1:6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</row>
    <row r="334" spans="1:6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</row>
    <row r="335" spans="1:6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</row>
    <row r="336" spans="1:6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</row>
    <row r="337" spans="1:6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</row>
    <row r="338" spans="1:6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</row>
  </sheetData>
  <sheetProtection password="D62F" sheet="1" objects="1" scenarios="1"/>
  <autoFilter ref="C130:K261"/>
  <mergeCells count="5">
    <mergeCell ref="E7:H7"/>
    <mergeCell ref="E25:H25"/>
    <mergeCell ref="E85:H85"/>
    <mergeCell ref="E123:H123"/>
    <mergeCell ref="L2:V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35"/>
  <sheetViews>
    <sheetView showGridLines="0" topLeftCell="A131" workbookViewId="0">
      <selection activeCell="I163" sqref="I163"/>
    </sheetView>
  </sheetViews>
  <sheetFormatPr defaultRowHeight="10"/>
  <cols>
    <col min="1" max="1" width="8.33203125" style="24" customWidth="1"/>
    <col min="2" max="2" width="1.21875" style="24" customWidth="1"/>
    <col min="3" max="3" width="4.109375" style="24" customWidth="1"/>
    <col min="4" max="4" width="4.33203125" style="24" customWidth="1"/>
    <col min="5" max="5" width="17.109375" style="24" customWidth="1"/>
    <col min="6" max="6" width="59.88671875" style="24" customWidth="1"/>
    <col min="7" max="7" width="7.44140625" style="24" customWidth="1"/>
    <col min="8" max="8" width="14" style="24" customWidth="1"/>
    <col min="9" max="9" width="15.77734375" style="24" customWidth="1"/>
    <col min="10" max="10" width="22.33203125" style="24" customWidth="1"/>
    <col min="11" max="11" width="22.33203125" style="24" hidden="1" customWidth="1"/>
    <col min="12" max="12" width="9.33203125" style="24" customWidth="1"/>
    <col min="13" max="13" width="10.77734375" style="24" hidden="1" customWidth="1"/>
    <col min="14" max="14" width="0" style="24" hidden="1" customWidth="1"/>
    <col min="15" max="20" width="14.109375" style="24" hidden="1" customWidth="1"/>
    <col min="21" max="21" width="16.33203125" style="24" hidden="1" customWidth="1"/>
    <col min="22" max="22" width="12.33203125" style="24" customWidth="1"/>
    <col min="23" max="23" width="16.33203125" style="24" customWidth="1"/>
    <col min="24" max="24" width="12.33203125" style="24" customWidth="1"/>
    <col min="25" max="25" width="15" style="24" customWidth="1"/>
    <col min="26" max="26" width="11" style="24" customWidth="1"/>
    <col min="27" max="27" width="15" style="24" customWidth="1"/>
    <col min="28" max="28" width="16.33203125" style="24" customWidth="1"/>
    <col min="29" max="29" width="11" style="24" customWidth="1"/>
    <col min="30" max="30" width="15" style="24" customWidth="1"/>
    <col min="31" max="31" width="16.33203125" style="24" customWidth="1"/>
    <col min="32" max="43" width="8.88671875" style="24"/>
    <col min="44" max="66" width="0" style="24" hidden="1" customWidth="1"/>
    <col min="67" max="16384" width="8.88671875" style="24"/>
  </cols>
  <sheetData>
    <row r="1" spans="1:46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46" ht="37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236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T2" s="15" t="s">
        <v>4</v>
      </c>
    </row>
    <row r="3" spans="1:46" ht="7" customHeight="1">
      <c r="A3" s="16"/>
      <c r="B3" s="28"/>
      <c r="C3" s="29"/>
      <c r="D3" s="29"/>
      <c r="E3" s="29"/>
      <c r="F3" s="29"/>
      <c r="G3" s="29"/>
      <c r="H3" s="29"/>
      <c r="I3" s="29"/>
      <c r="J3" s="29"/>
      <c r="K3" s="29"/>
      <c r="L3" s="30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T3" s="15" t="s">
        <v>74</v>
      </c>
    </row>
    <row r="4" spans="1:46" ht="25" customHeight="1">
      <c r="A4" s="16"/>
      <c r="B4" s="30"/>
      <c r="C4" s="16"/>
      <c r="D4" s="31" t="s">
        <v>75</v>
      </c>
      <c r="E4" s="16"/>
      <c r="F4" s="16"/>
      <c r="G4" s="16"/>
      <c r="H4" s="16"/>
      <c r="I4" s="16"/>
      <c r="J4" s="16"/>
      <c r="K4" s="16"/>
      <c r="L4" s="30"/>
      <c r="M4" s="101" t="s">
        <v>9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T4" s="15" t="s">
        <v>3</v>
      </c>
    </row>
    <row r="5" spans="1:46" ht="7" customHeight="1">
      <c r="A5" s="16"/>
      <c r="B5" s="30"/>
      <c r="C5" s="16"/>
      <c r="D5" s="16"/>
      <c r="E5" s="16"/>
      <c r="F5" s="16"/>
      <c r="G5" s="16"/>
      <c r="H5" s="16"/>
      <c r="I5" s="16"/>
      <c r="J5" s="16"/>
      <c r="K5" s="16"/>
      <c r="L5" s="30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46" s="2" customFormat="1" ht="12" customHeight="1">
      <c r="A6" s="40"/>
      <c r="B6" s="41"/>
      <c r="C6" s="40"/>
      <c r="D6" s="35" t="s">
        <v>12</v>
      </c>
      <c r="E6" s="40"/>
      <c r="F6" s="40"/>
      <c r="G6" s="40"/>
      <c r="H6" s="40"/>
      <c r="I6" s="40"/>
      <c r="J6" s="40"/>
      <c r="K6" s="40"/>
      <c r="L6" s="51"/>
      <c r="M6" s="44"/>
      <c r="N6" s="44"/>
      <c r="O6" s="44"/>
      <c r="P6" s="44"/>
      <c r="Q6" s="44"/>
      <c r="R6" s="44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4"/>
      <c r="AG6" s="44"/>
      <c r="AH6" s="44"/>
      <c r="AI6" s="44"/>
      <c r="AJ6" s="44"/>
      <c r="AK6" s="44"/>
      <c r="AL6" s="44"/>
    </row>
    <row r="7" spans="1:46" s="2" customFormat="1" ht="16.5" customHeight="1">
      <c r="A7" s="40"/>
      <c r="B7" s="41"/>
      <c r="C7" s="40"/>
      <c r="D7" s="40"/>
      <c r="E7" s="243" t="s">
        <v>463</v>
      </c>
      <c r="F7" s="271"/>
      <c r="G7" s="271"/>
      <c r="H7" s="271"/>
      <c r="I7" s="40"/>
      <c r="J7" s="40"/>
      <c r="K7" s="40"/>
      <c r="L7" s="51"/>
      <c r="M7" s="44"/>
      <c r="N7" s="44"/>
      <c r="O7" s="44"/>
      <c r="P7" s="44"/>
      <c r="Q7" s="44"/>
      <c r="R7" s="44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4"/>
      <c r="AG7" s="44"/>
      <c r="AH7" s="44"/>
      <c r="AI7" s="44"/>
      <c r="AJ7" s="44"/>
      <c r="AK7" s="44"/>
      <c r="AL7" s="44"/>
    </row>
    <row r="8" spans="1:46" s="2" customFormat="1">
      <c r="A8" s="40"/>
      <c r="B8" s="41"/>
      <c r="C8" s="40"/>
      <c r="D8" s="40"/>
      <c r="E8" s="40"/>
      <c r="F8" s="40"/>
      <c r="G8" s="40"/>
      <c r="H8" s="40"/>
      <c r="I8" s="40"/>
      <c r="J8" s="40"/>
      <c r="K8" s="40"/>
      <c r="L8" s="51"/>
      <c r="M8" s="44"/>
      <c r="N8" s="44"/>
      <c r="O8" s="44"/>
      <c r="P8" s="44"/>
      <c r="Q8" s="44"/>
      <c r="R8" s="44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4"/>
      <c r="AG8" s="44"/>
      <c r="AH8" s="44"/>
      <c r="AI8" s="44"/>
      <c r="AJ8" s="44"/>
      <c r="AK8" s="44"/>
      <c r="AL8" s="44"/>
    </row>
    <row r="9" spans="1:46" s="2" customFormat="1" ht="12" customHeight="1">
      <c r="A9" s="40"/>
      <c r="B9" s="41"/>
      <c r="C9" s="40"/>
      <c r="D9" s="35" t="s">
        <v>13</v>
      </c>
      <c r="E9" s="40"/>
      <c r="F9" s="36" t="s">
        <v>1</v>
      </c>
      <c r="G9" s="40"/>
      <c r="H9" s="40"/>
      <c r="I9" s="35" t="s">
        <v>14</v>
      </c>
      <c r="J9" s="36" t="s">
        <v>1</v>
      </c>
      <c r="K9" s="40"/>
      <c r="L9" s="51"/>
      <c r="M9" s="44"/>
      <c r="N9" s="44"/>
      <c r="O9" s="44"/>
      <c r="P9" s="44"/>
      <c r="Q9" s="44"/>
      <c r="R9" s="44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4"/>
      <c r="AG9" s="44"/>
      <c r="AH9" s="44"/>
      <c r="AI9" s="44"/>
      <c r="AJ9" s="44"/>
      <c r="AK9" s="44"/>
      <c r="AL9" s="44"/>
    </row>
    <row r="10" spans="1:46" s="2" customFormat="1" ht="12" customHeight="1">
      <c r="A10" s="40"/>
      <c r="B10" s="41"/>
      <c r="C10" s="40"/>
      <c r="D10" s="35" t="s">
        <v>15</v>
      </c>
      <c r="E10" s="40"/>
      <c r="F10" s="36" t="s">
        <v>16</v>
      </c>
      <c r="G10" s="40"/>
      <c r="H10" s="40"/>
      <c r="I10" s="35" t="s">
        <v>17</v>
      </c>
      <c r="J10" s="102">
        <f>'Rekapitulace stavby'!AN8</f>
        <v>0</v>
      </c>
      <c r="K10" s="40"/>
      <c r="L10" s="51"/>
      <c r="M10" s="44"/>
      <c r="N10" s="44"/>
      <c r="O10" s="44"/>
      <c r="P10" s="44"/>
      <c r="Q10" s="44"/>
      <c r="R10" s="44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4"/>
      <c r="AG10" s="44"/>
      <c r="AH10" s="44"/>
      <c r="AI10" s="44"/>
      <c r="AJ10" s="44"/>
      <c r="AK10" s="44"/>
      <c r="AL10" s="44"/>
    </row>
    <row r="11" spans="1:46" s="2" customFormat="1" ht="10.75" customHeight="1">
      <c r="A11" s="40"/>
      <c r="B11" s="41"/>
      <c r="C11" s="40"/>
      <c r="D11" s="40"/>
      <c r="E11" s="40"/>
      <c r="F11" s="40"/>
      <c r="G11" s="40"/>
      <c r="H11" s="40"/>
      <c r="I11" s="40"/>
      <c r="J11" s="40"/>
      <c r="K11" s="40"/>
      <c r="L11" s="51"/>
      <c r="M11" s="44"/>
      <c r="N11" s="44"/>
      <c r="O11" s="44"/>
      <c r="P11" s="44"/>
      <c r="Q11" s="44"/>
      <c r="R11" s="44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4"/>
      <c r="AG11" s="44"/>
      <c r="AH11" s="44"/>
      <c r="AI11" s="44"/>
      <c r="AJ11" s="44"/>
      <c r="AK11" s="44"/>
      <c r="AL11" s="44"/>
    </row>
    <row r="12" spans="1:46" s="2" customFormat="1" ht="12" customHeight="1">
      <c r="A12" s="40"/>
      <c r="B12" s="41"/>
      <c r="C12" s="40"/>
      <c r="D12" s="35" t="s">
        <v>18</v>
      </c>
      <c r="E12" s="40"/>
      <c r="F12" s="40"/>
      <c r="G12" s="40"/>
      <c r="H12" s="40"/>
      <c r="I12" s="35" t="s">
        <v>19</v>
      </c>
      <c r="J12" s="36" t="s">
        <v>1</v>
      </c>
      <c r="K12" s="40"/>
      <c r="L12" s="51"/>
      <c r="M12" s="44"/>
      <c r="N12" s="44"/>
      <c r="O12" s="44"/>
      <c r="P12" s="44"/>
      <c r="Q12" s="44"/>
      <c r="R12" s="44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4"/>
      <c r="AG12" s="44"/>
      <c r="AH12" s="44"/>
      <c r="AI12" s="44"/>
      <c r="AJ12" s="44"/>
      <c r="AK12" s="44"/>
      <c r="AL12" s="44"/>
    </row>
    <row r="13" spans="1:46" s="2" customFormat="1" ht="18" customHeight="1">
      <c r="A13" s="40"/>
      <c r="B13" s="41"/>
      <c r="C13" s="40"/>
      <c r="D13" s="40"/>
      <c r="E13" s="36" t="s">
        <v>458</v>
      </c>
      <c r="F13" s="40"/>
      <c r="G13" s="40"/>
      <c r="H13" s="40"/>
      <c r="I13" s="35" t="s">
        <v>20</v>
      </c>
      <c r="J13" s="36" t="s">
        <v>1</v>
      </c>
      <c r="K13" s="40"/>
      <c r="L13" s="51"/>
      <c r="M13" s="44"/>
      <c r="N13" s="44"/>
      <c r="O13" s="44"/>
      <c r="P13" s="44"/>
      <c r="Q13" s="44"/>
      <c r="R13" s="44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4"/>
      <c r="AG13" s="44"/>
      <c r="AH13" s="44"/>
      <c r="AI13" s="44"/>
      <c r="AJ13" s="44"/>
      <c r="AK13" s="44"/>
      <c r="AL13" s="44"/>
    </row>
    <row r="14" spans="1:46" s="2" customFormat="1" ht="7" customHeight="1">
      <c r="A14" s="40"/>
      <c r="B14" s="41"/>
      <c r="C14" s="40"/>
      <c r="D14" s="40"/>
      <c r="E14" s="40"/>
      <c r="F14" s="40"/>
      <c r="G14" s="40"/>
      <c r="H14" s="40"/>
      <c r="I14" s="40"/>
      <c r="J14" s="40"/>
      <c r="K14" s="40"/>
      <c r="L14" s="51"/>
      <c r="M14" s="44"/>
      <c r="N14" s="44"/>
      <c r="O14" s="44"/>
      <c r="P14" s="44"/>
      <c r="Q14" s="44"/>
      <c r="R14" s="44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4"/>
      <c r="AG14" s="44"/>
      <c r="AH14" s="44"/>
      <c r="AI14" s="44"/>
      <c r="AJ14" s="44"/>
      <c r="AK14" s="44"/>
      <c r="AL14" s="44"/>
    </row>
    <row r="15" spans="1:46" s="2" customFormat="1" ht="12" customHeight="1">
      <c r="A15" s="40"/>
      <c r="B15" s="41"/>
      <c r="C15" s="40"/>
      <c r="D15" s="35" t="s">
        <v>21</v>
      </c>
      <c r="E15" s="40"/>
      <c r="F15" s="40"/>
      <c r="G15" s="40"/>
      <c r="H15" s="40"/>
      <c r="I15" s="35" t="s">
        <v>19</v>
      </c>
      <c r="J15" s="99" t="s">
        <v>1</v>
      </c>
      <c r="K15" s="40"/>
      <c r="L15" s="51"/>
      <c r="M15" s="44"/>
      <c r="N15" s="44"/>
      <c r="O15" s="44"/>
      <c r="P15" s="44"/>
      <c r="Q15" s="44"/>
      <c r="R15" s="44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4"/>
      <c r="AG15" s="44"/>
      <c r="AH15" s="44"/>
      <c r="AI15" s="44"/>
      <c r="AJ15" s="44"/>
      <c r="AK15" s="44"/>
      <c r="AL15" s="44"/>
    </row>
    <row r="16" spans="1:46" s="2" customFormat="1" ht="18" customHeight="1">
      <c r="A16" s="40"/>
      <c r="B16" s="41"/>
      <c r="C16" s="40"/>
      <c r="D16" s="40"/>
      <c r="E16" s="99"/>
      <c r="F16" s="40"/>
      <c r="G16" s="40"/>
      <c r="H16" s="40"/>
      <c r="I16" s="35" t="s">
        <v>20</v>
      </c>
      <c r="J16" s="99" t="s">
        <v>1</v>
      </c>
      <c r="K16" s="40"/>
      <c r="L16" s="51"/>
      <c r="M16" s="44"/>
      <c r="N16" s="44"/>
      <c r="O16" s="44"/>
      <c r="P16" s="44"/>
      <c r="Q16" s="44"/>
      <c r="R16" s="44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4"/>
      <c r="AG16" s="44"/>
      <c r="AH16" s="44"/>
      <c r="AI16" s="44"/>
      <c r="AJ16" s="44"/>
      <c r="AK16" s="44"/>
      <c r="AL16" s="44"/>
    </row>
    <row r="17" spans="1:38" s="2" customFormat="1" ht="7" customHeight="1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51"/>
      <c r="M17" s="44"/>
      <c r="N17" s="44"/>
      <c r="O17" s="44"/>
      <c r="P17" s="44"/>
      <c r="Q17" s="44"/>
      <c r="R17" s="44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4"/>
      <c r="AG17" s="44"/>
      <c r="AH17" s="44"/>
      <c r="AI17" s="44"/>
      <c r="AJ17" s="44"/>
      <c r="AK17" s="44"/>
      <c r="AL17" s="44"/>
    </row>
    <row r="18" spans="1:38" s="2" customFormat="1" ht="12" customHeight="1">
      <c r="A18" s="40"/>
      <c r="B18" s="41"/>
      <c r="C18" s="40"/>
      <c r="D18" s="35" t="s">
        <v>22</v>
      </c>
      <c r="E18" s="40"/>
      <c r="F18" s="40"/>
      <c r="G18" s="40"/>
      <c r="H18" s="40"/>
      <c r="I18" s="35" t="s">
        <v>19</v>
      </c>
      <c r="J18" s="36" t="str">
        <f>IF('Rekapitulace stavby'!AN16="","",'Rekapitulace stavby'!AN16)</f>
        <v/>
      </c>
      <c r="K18" s="40"/>
      <c r="L18" s="51"/>
      <c r="M18" s="44"/>
      <c r="N18" s="44"/>
      <c r="O18" s="44"/>
      <c r="P18" s="44"/>
      <c r="Q18" s="44"/>
      <c r="R18" s="44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4"/>
      <c r="AG18" s="44"/>
      <c r="AH18" s="44"/>
      <c r="AI18" s="44"/>
      <c r="AJ18" s="44"/>
      <c r="AK18" s="44"/>
      <c r="AL18" s="44"/>
    </row>
    <row r="19" spans="1:38" s="2" customFormat="1" ht="18" customHeight="1">
      <c r="A19" s="40"/>
      <c r="B19" s="41"/>
      <c r="C19" s="40"/>
      <c r="D19" s="40"/>
      <c r="E19" s="36" t="str">
        <f>IF('Rekapitulace stavby'!E17="","",'Rekapitulace stavby'!E17)</f>
        <v xml:space="preserve"> </v>
      </c>
      <c r="F19" s="40"/>
      <c r="G19" s="40"/>
      <c r="H19" s="40"/>
      <c r="I19" s="35" t="s">
        <v>20</v>
      </c>
      <c r="J19" s="36" t="str">
        <f>IF('Rekapitulace stavby'!AN17="","",'Rekapitulace stavby'!AN17)</f>
        <v/>
      </c>
      <c r="K19" s="40"/>
      <c r="L19" s="51"/>
      <c r="M19" s="44"/>
      <c r="N19" s="44"/>
      <c r="O19" s="44"/>
      <c r="P19" s="44"/>
      <c r="Q19" s="44"/>
      <c r="R19" s="44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4"/>
      <c r="AG19" s="44"/>
      <c r="AH19" s="44"/>
      <c r="AI19" s="44"/>
      <c r="AJ19" s="44"/>
      <c r="AK19" s="44"/>
      <c r="AL19" s="44"/>
    </row>
    <row r="20" spans="1:38" s="2" customFormat="1" ht="7" customHeight="1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51"/>
      <c r="M20" s="44"/>
      <c r="N20" s="44"/>
      <c r="O20" s="44"/>
      <c r="P20" s="44"/>
      <c r="Q20" s="44"/>
      <c r="R20" s="44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4"/>
      <c r="AG20" s="44"/>
      <c r="AH20" s="44"/>
      <c r="AI20" s="44"/>
      <c r="AJ20" s="44"/>
      <c r="AK20" s="44"/>
      <c r="AL20" s="44"/>
    </row>
    <row r="21" spans="1:38" s="2" customFormat="1" ht="12" customHeight="1">
      <c r="A21" s="40"/>
      <c r="B21" s="41"/>
      <c r="C21" s="40"/>
      <c r="D21" s="35" t="s">
        <v>25</v>
      </c>
      <c r="E21" s="40"/>
      <c r="F21" s="40"/>
      <c r="G21" s="40"/>
      <c r="H21" s="40"/>
      <c r="I21" s="35" t="s">
        <v>19</v>
      </c>
      <c r="J21" s="36" t="s">
        <v>1</v>
      </c>
      <c r="K21" s="40"/>
      <c r="L21" s="51"/>
      <c r="M21" s="44"/>
      <c r="N21" s="44"/>
      <c r="O21" s="44"/>
      <c r="P21" s="44"/>
      <c r="Q21" s="44"/>
      <c r="R21" s="44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4"/>
      <c r="AG21" s="44"/>
      <c r="AH21" s="44"/>
      <c r="AI21" s="44"/>
      <c r="AJ21" s="44"/>
      <c r="AK21" s="44"/>
      <c r="AL21" s="44"/>
    </row>
    <row r="22" spans="1:38" s="2" customFormat="1" ht="18" customHeight="1">
      <c r="A22" s="40"/>
      <c r="B22" s="41"/>
      <c r="C22" s="40"/>
      <c r="D22" s="40"/>
      <c r="E22" s="36"/>
      <c r="F22" s="40"/>
      <c r="G22" s="40"/>
      <c r="H22" s="40"/>
      <c r="I22" s="35" t="s">
        <v>20</v>
      </c>
      <c r="J22" s="36" t="s">
        <v>1</v>
      </c>
      <c r="K22" s="40"/>
      <c r="L22" s="51"/>
      <c r="M22" s="44"/>
      <c r="N22" s="44"/>
      <c r="O22" s="44"/>
      <c r="P22" s="44"/>
      <c r="Q22" s="44"/>
      <c r="R22" s="44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4"/>
      <c r="AG22" s="44"/>
      <c r="AH22" s="44"/>
      <c r="AI22" s="44"/>
      <c r="AJ22" s="44"/>
      <c r="AK22" s="44"/>
      <c r="AL22" s="44"/>
    </row>
    <row r="23" spans="1:38" s="2" customFormat="1" ht="7" customHeight="1">
      <c r="A23" s="40"/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51"/>
      <c r="M23" s="44"/>
      <c r="N23" s="44"/>
      <c r="O23" s="44"/>
      <c r="P23" s="44"/>
      <c r="Q23" s="44"/>
      <c r="R23" s="44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4"/>
      <c r="AG23" s="44"/>
      <c r="AH23" s="44"/>
      <c r="AI23" s="44"/>
      <c r="AJ23" s="44"/>
      <c r="AK23" s="44"/>
      <c r="AL23" s="44"/>
    </row>
    <row r="24" spans="1:38" s="2" customFormat="1" ht="12" customHeight="1">
      <c r="A24" s="40"/>
      <c r="B24" s="41"/>
      <c r="C24" s="40"/>
      <c r="D24" s="35" t="s">
        <v>26</v>
      </c>
      <c r="E24" s="40"/>
      <c r="F24" s="40"/>
      <c r="G24" s="40"/>
      <c r="H24" s="40"/>
      <c r="I24" s="40"/>
      <c r="J24" s="40"/>
      <c r="K24" s="40"/>
      <c r="L24" s="51"/>
      <c r="M24" s="44"/>
      <c r="N24" s="44"/>
      <c r="O24" s="44"/>
      <c r="P24" s="44"/>
      <c r="Q24" s="44"/>
      <c r="R24" s="44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4"/>
      <c r="AG24" s="44"/>
      <c r="AH24" s="44"/>
      <c r="AI24" s="44"/>
      <c r="AJ24" s="44"/>
      <c r="AK24" s="44"/>
      <c r="AL24" s="44"/>
    </row>
    <row r="25" spans="1:38" s="8" customFormat="1" ht="16.5" customHeight="1">
      <c r="A25" s="103"/>
      <c r="B25" s="104"/>
      <c r="C25" s="103"/>
      <c r="D25" s="103"/>
      <c r="E25" s="267" t="s">
        <v>1</v>
      </c>
      <c r="F25" s="267"/>
      <c r="G25" s="267"/>
      <c r="H25" s="267"/>
      <c r="I25" s="103"/>
      <c r="J25" s="103"/>
      <c r="K25" s="103"/>
      <c r="L25" s="105"/>
      <c r="M25" s="106"/>
      <c r="N25" s="106"/>
      <c r="O25" s="106"/>
      <c r="P25" s="106"/>
      <c r="Q25" s="106"/>
      <c r="R25" s="106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6"/>
      <c r="AG25" s="106"/>
      <c r="AH25" s="106"/>
      <c r="AI25" s="106"/>
      <c r="AJ25" s="106"/>
      <c r="AK25" s="106"/>
      <c r="AL25" s="106"/>
    </row>
    <row r="26" spans="1:38" s="2" customFormat="1" ht="7" customHeight="1">
      <c r="A26" s="40"/>
      <c r="B26" s="41"/>
      <c r="C26" s="40"/>
      <c r="D26" s="40"/>
      <c r="E26" s="40"/>
      <c r="F26" s="40"/>
      <c r="G26" s="40"/>
      <c r="H26" s="40"/>
      <c r="I26" s="40"/>
      <c r="J26" s="40"/>
      <c r="K26" s="40"/>
      <c r="L26" s="51"/>
      <c r="M26" s="44"/>
      <c r="N26" s="44"/>
      <c r="O26" s="44"/>
      <c r="P26" s="44"/>
      <c r="Q26" s="44"/>
      <c r="R26" s="44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4"/>
      <c r="AG26" s="44"/>
      <c r="AH26" s="44"/>
      <c r="AI26" s="44"/>
      <c r="AJ26" s="44"/>
      <c r="AK26" s="44"/>
      <c r="AL26" s="44"/>
    </row>
    <row r="27" spans="1:38" s="2" customFormat="1" ht="7" customHeight="1">
      <c r="A27" s="40"/>
      <c r="B27" s="41"/>
      <c r="C27" s="40"/>
      <c r="D27" s="76"/>
      <c r="E27" s="76"/>
      <c r="F27" s="76"/>
      <c r="G27" s="76"/>
      <c r="H27" s="76"/>
      <c r="I27" s="76"/>
      <c r="J27" s="76"/>
      <c r="K27" s="76"/>
      <c r="L27" s="51"/>
      <c r="M27" s="44"/>
      <c r="N27" s="44"/>
      <c r="O27" s="44"/>
      <c r="P27" s="44"/>
      <c r="Q27" s="44"/>
      <c r="R27" s="44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4"/>
      <c r="AG27" s="44"/>
      <c r="AH27" s="44"/>
      <c r="AI27" s="44"/>
      <c r="AJ27" s="44"/>
      <c r="AK27" s="44"/>
      <c r="AL27" s="44"/>
    </row>
    <row r="28" spans="1:38" s="2" customFormat="1" ht="25.4" customHeight="1">
      <c r="A28" s="40"/>
      <c r="B28" s="41"/>
      <c r="C28" s="40"/>
      <c r="D28" s="107" t="s">
        <v>27</v>
      </c>
      <c r="E28" s="40"/>
      <c r="F28" s="40"/>
      <c r="G28" s="40"/>
      <c r="H28" s="40"/>
      <c r="I28" s="40"/>
      <c r="J28" s="108">
        <f>ROUND(J131, 2)</f>
        <v>0</v>
      </c>
      <c r="K28" s="40"/>
      <c r="L28" s="51"/>
      <c r="M28" s="44"/>
      <c r="N28" s="44"/>
      <c r="O28" s="44"/>
      <c r="P28" s="44"/>
      <c r="Q28" s="44"/>
      <c r="R28" s="44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4"/>
      <c r="AH28" s="44"/>
      <c r="AI28" s="44"/>
      <c r="AJ28" s="44"/>
      <c r="AK28" s="44"/>
      <c r="AL28" s="44"/>
    </row>
    <row r="29" spans="1:38" s="2" customFormat="1" ht="7" customHeight="1">
      <c r="A29" s="40"/>
      <c r="B29" s="41"/>
      <c r="C29" s="40"/>
      <c r="D29" s="76"/>
      <c r="E29" s="76"/>
      <c r="F29" s="76"/>
      <c r="G29" s="76"/>
      <c r="H29" s="76"/>
      <c r="I29" s="76"/>
      <c r="J29" s="76"/>
      <c r="K29" s="76"/>
      <c r="L29" s="51"/>
      <c r="M29" s="44"/>
      <c r="N29" s="44"/>
      <c r="O29" s="44"/>
      <c r="P29" s="44"/>
      <c r="Q29" s="44"/>
      <c r="R29" s="44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4"/>
      <c r="AH29" s="44"/>
      <c r="AI29" s="44"/>
      <c r="AJ29" s="44"/>
      <c r="AK29" s="44"/>
      <c r="AL29" s="44"/>
    </row>
    <row r="30" spans="1:38" s="2" customFormat="1" ht="14.4" customHeight="1">
      <c r="A30" s="40"/>
      <c r="B30" s="41"/>
      <c r="C30" s="40"/>
      <c r="D30" s="40"/>
      <c r="E30" s="40"/>
      <c r="F30" s="109" t="s">
        <v>29</v>
      </c>
      <c r="G30" s="40"/>
      <c r="H30" s="40"/>
      <c r="I30" s="109" t="s">
        <v>28</v>
      </c>
      <c r="J30" s="109" t="s">
        <v>30</v>
      </c>
      <c r="K30" s="40"/>
      <c r="L30" s="51"/>
      <c r="M30" s="44"/>
      <c r="N30" s="44"/>
      <c r="O30" s="44"/>
      <c r="P30" s="44"/>
      <c r="Q30" s="44"/>
      <c r="R30" s="44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4"/>
      <c r="AH30" s="44"/>
      <c r="AI30" s="44"/>
      <c r="AJ30" s="44"/>
      <c r="AK30" s="44"/>
      <c r="AL30" s="44"/>
    </row>
    <row r="31" spans="1:38" s="2" customFormat="1" ht="14.4" customHeight="1">
      <c r="A31" s="40"/>
      <c r="B31" s="41"/>
      <c r="C31" s="40"/>
      <c r="D31" s="110" t="s">
        <v>31</v>
      </c>
      <c r="E31" s="35" t="s">
        <v>32</v>
      </c>
      <c r="F31" s="111">
        <f>ROUND((SUM(BE131:BE166)),  2)</f>
        <v>0</v>
      </c>
      <c r="G31" s="40"/>
      <c r="H31" s="40"/>
      <c r="I31" s="112">
        <v>0.21</v>
      </c>
      <c r="J31" s="111">
        <f>ROUND(((SUM(BE131:BE166))*I31),  2)</f>
        <v>0</v>
      </c>
      <c r="K31" s="40"/>
      <c r="L31" s="51"/>
      <c r="M31" s="44"/>
      <c r="N31" s="44"/>
      <c r="O31" s="44"/>
      <c r="P31" s="44"/>
      <c r="Q31" s="44"/>
      <c r="R31" s="44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4"/>
      <c r="AG31" s="44"/>
      <c r="AH31" s="44"/>
      <c r="AI31" s="44"/>
      <c r="AJ31" s="44"/>
      <c r="AK31" s="44"/>
      <c r="AL31" s="44"/>
    </row>
    <row r="32" spans="1:38" s="2" customFormat="1" ht="14.4" customHeight="1">
      <c r="A32" s="40"/>
      <c r="B32" s="41"/>
      <c r="C32" s="40"/>
      <c r="D32" s="40"/>
      <c r="E32" s="35" t="s">
        <v>33</v>
      </c>
      <c r="F32" s="111">
        <f>ROUND((SUM(BF131:BF166)),  2)</f>
        <v>0</v>
      </c>
      <c r="G32" s="40"/>
      <c r="H32" s="40"/>
      <c r="I32" s="112">
        <v>0.12</v>
      </c>
      <c r="J32" s="111">
        <f>ROUND(((SUM(BF131:BF166))*I32),  2)</f>
        <v>0</v>
      </c>
      <c r="K32" s="40"/>
      <c r="L32" s="51"/>
      <c r="M32" s="44"/>
      <c r="N32" s="44"/>
      <c r="O32" s="44"/>
      <c r="P32" s="44"/>
      <c r="Q32" s="44"/>
      <c r="R32" s="44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4"/>
      <c r="AG32" s="44"/>
      <c r="AH32" s="44"/>
      <c r="AI32" s="44"/>
      <c r="AJ32" s="44"/>
      <c r="AK32" s="44"/>
      <c r="AL32" s="44"/>
    </row>
    <row r="33" spans="1:38" s="2" customFormat="1" ht="14.4" hidden="1" customHeight="1">
      <c r="A33" s="40"/>
      <c r="B33" s="41"/>
      <c r="C33" s="40"/>
      <c r="D33" s="40"/>
      <c r="E33" s="35" t="s">
        <v>34</v>
      </c>
      <c r="F33" s="111">
        <f>ROUND((SUM(BG131:BG166)),  2)</f>
        <v>0</v>
      </c>
      <c r="G33" s="40"/>
      <c r="H33" s="40"/>
      <c r="I33" s="112">
        <v>0.21</v>
      </c>
      <c r="J33" s="111">
        <f>0</f>
        <v>0</v>
      </c>
      <c r="K33" s="40"/>
      <c r="L33" s="51"/>
      <c r="M33" s="44"/>
      <c r="N33" s="44"/>
      <c r="O33" s="44"/>
      <c r="P33" s="44"/>
      <c r="Q33" s="44"/>
      <c r="R33" s="44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44"/>
      <c r="AH33" s="44"/>
      <c r="AI33" s="44"/>
      <c r="AJ33" s="44"/>
      <c r="AK33" s="44"/>
      <c r="AL33" s="44"/>
    </row>
    <row r="34" spans="1:38" s="2" customFormat="1" ht="14.4" hidden="1" customHeight="1">
      <c r="A34" s="40"/>
      <c r="B34" s="41"/>
      <c r="C34" s="40"/>
      <c r="D34" s="40"/>
      <c r="E34" s="35" t="s">
        <v>35</v>
      </c>
      <c r="F34" s="111">
        <f>ROUND((SUM(BH131:BH166)),  2)</f>
        <v>0</v>
      </c>
      <c r="G34" s="40"/>
      <c r="H34" s="40"/>
      <c r="I34" s="112">
        <v>0.12</v>
      </c>
      <c r="J34" s="111">
        <f>0</f>
        <v>0</v>
      </c>
      <c r="K34" s="40"/>
      <c r="L34" s="51"/>
      <c r="M34" s="44"/>
      <c r="N34" s="44"/>
      <c r="O34" s="44"/>
      <c r="P34" s="44"/>
      <c r="Q34" s="44"/>
      <c r="R34" s="44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4"/>
      <c r="AH34" s="44"/>
      <c r="AI34" s="44"/>
      <c r="AJ34" s="44"/>
      <c r="AK34" s="44"/>
      <c r="AL34" s="44"/>
    </row>
    <row r="35" spans="1:38" s="2" customFormat="1" ht="14.4" hidden="1" customHeight="1">
      <c r="A35" s="40"/>
      <c r="B35" s="41"/>
      <c r="C35" s="40"/>
      <c r="D35" s="40"/>
      <c r="E35" s="35" t="s">
        <v>36</v>
      </c>
      <c r="F35" s="111">
        <f>ROUND((SUM(BI131:BI166)),  2)</f>
        <v>0</v>
      </c>
      <c r="G35" s="40"/>
      <c r="H35" s="40"/>
      <c r="I35" s="112">
        <v>0</v>
      </c>
      <c r="J35" s="111">
        <f>0</f>
        <v>0</v>
      </c>
      <c r="K35" s="40"/>
      <c r="L35" s="51"/>
      <c r="M35" s="44"/>
      <c r="N35" s="44"/>
      <c r="O35" s="44"/>
      <c r="P35" s="44"/>
      <c r="Q35" s="44"/>
      <c r="R35" s="44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4"/>
      <c r="AH35" s="44"/>
      <c r="AI35" s="44"/>
      <c r="AJ35" s="44"/>
      <c r="AK35" s="44"/>
      <c r="AL35" s="44"/>
    </row>
    <row r="36" spans="1:38" s="2" customFormat="1" ht="7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51"/>
      <c r="M36" s="44"/>
      <c r="N36" s="44"/>
      <c r="O36" s="44"/>
      <c r="P36" s="44"/>
      <c r="Q36" s="44"/>
      <c r="R36" s="44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4"/>
      <c r="AG36" s="44"/>
      <c r="AH36" s="44"/>
      <c r="AI36" s="44"/>
      <c r="AJ36" s="44"/>
      <c r="AK36" s="44"/>
      <c r="AL36" s="44"/>
    </row>
    <row r="37" spans="1:38" s="2" customFormat="1" ht="25.4" customHeight="1">
      <c r="A37" s="40"/>
      <c r="B37" s="41"/>
      <c r="C37" s="113"/>
      <c r="D37" s="114" t="s">
        <v>37</v>
      </c>
      <c r="E37" s="70"/>
      <c r="F37" s="70"/>
      <c r="G37" s="115" t="s">
        <v>38</v>
      </c>
      <c r="H37" s="116" t="s">
        <v>39</v>
      </c>
      <c r="I37" s="70"/>
      <c r="J37" s="117">
        <f>SUM(J28:J35)</f>
        <v>0</v>
      </c>
      <c r="K37" s="118"/>
      <c r="L37" s="51"/>
      <c r="M37" s="44"/>
      <c r="N37" s="44"/>
      <c r="O37" s="44"/>
      <c r="P37" s="44"/>
      <c r="Q37" s="44"/>
      <c r="R37" s="44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4"/>
      <c r="AG37" s="44"/>
      <c r="AH37" s="44"/>
      <c r="AI37" s="44"/>
      <c r="AJ37" s="44"/>
      <c r="AK37" s="44"/>
      <c r="AL37" s="44"/>
    </row>
    <row r="38" spans="1:38" s="2" customFormat="1" ht="14.4" customHeight="1">
      <c r="A38" s="40"/>
      <c r="B38" s="41"/>
      <c r="C38" s="40"/>
      <c r="D38" s="40"/>
      <c r="E38" s="40"/>
      <c r="F38" s="40"/>
      <c r="G38" s="40"/>
      <c r="H38" s="40"/>
      <c r="I38" s="40"/>
      <c r="J38" s="40"/>
      <c r="K38" s="40"/>
      <c r="L38" s="51"/>
      <c r="M38" s="44"/>
      <c r="N38" s="44"/>
      <c r="O38" s="44"/>
      <c r="P38" s="44"/>
      <c r="Q38" s="44"/>
      <c r="R38" s="44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4"/>
      <c r="AG38" s="44"/>
      <c r="AH38" s="44"/>
      <c r="AI38" s="44"/>
      <c r="AJ38" s="44"/>
      <c r="AK38" s="44"/>
      <c r="AL38" s="44"/>
    </row>
    <row r="39" spans="1:38" ht="14.4" customHeight="1">
      <c r="A39" s="16"/>
      <c r="B39" s="30"/>
      <c r="C39" s="16"/>
      <c r="D39" s="16"/>
      <c r="E39" s="16"/>
      <c r="F39" s="16"/>
      <c r="G39" s="16"/>
      <c r="H39" s="16"/>
      <c r="I39" s="16"/>
      <c r="J39" s="16"/>
      <c r="K39" s="16"/>
      <c r="L39" s="30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ht="14.4" customHeight="1">
      <c r="A40" s="16"/>
      <c r="B40" s="30"/>
      <c r="C40" s="16"/>
      <c r="D40" s="16"/>
      <c r="E40" s="16"/>
      <c r="F40" s="16"/>
      <c r="G40" s="16"/>
      <c r="H40" s="16"/>
      <c r="I40" s="16"/>
      <c r="J40" s="16"/>
      <c r="K40" s="16"/>
      <c r="L40" s="30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ht="14.4" customHeight="1">
      <c r="A41" s="16"/>
      <c r="B41" s="30"/>
      <c r="C41" s="16"/>
      <c r="D41" s="16"/>
      <c r="E41" s="16"/>
      <c r="F41" s="16"/>
      <c r="G41" s="16"/>
      <c r="H41" s="16"/>
      <c r="I41" s="16"/>
      <c r="J41" s="16"/>
      <c r="K41" s="16"/>
      <c r="L41" s="30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ht="14.4" customHeight="1">
      <c r="A42" s="16"/>
      <c r="B42" s="30"/>
      <c r="C42" s="16"/>
      <c r="D42" s="16"/>
      <c r="E42" s="16"/>
      <c r="F42" s="16"/>
      <c r="G42" s="16"/>
      <c r="H42" s="16"/>
      <c r="I42" s="16"/>
      <c r="J42" s="16"/>
      <c r="K42" s="16"/>
      <c r="L42" s="30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ht="14.4" customHeight="1">
      <c r="A43" s="16"/>
      <c r="B43" s="30"/>
      <c r="C43" s="16"/>
      <c r="D43" s="16"/>
      <c r="E43" s="16"/>
      <c r="F43" s="16"/>
      <c r="G43" s="16"/>
      <c r="H43" s="16"/>
      <c r="I43" s="16"/>
      <c r="J43" s="16"/>
      <c r="K43" s="16"/>
      <c r="L43" s="3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ht="14.4" customHeight="1">
      <c r="A44" s="16"/>
      <c r="B44" s="30"/>
      <c r="C44" s="16"/>
      <c r="D44" s="16"/>
      <c r="E44" s="16"/>
      <c r="F44" s="16"/>
      <c r="G44" s="16"/>
      <c r="H44" s="16"/>
      <c r="I44" s="16"/>
      <c r="J44" s="16"/>
      <c r="K44" s="16"/>
      <c r="L44" s="30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ht="14.4" customHeight="1">
      <c r="A45" s="16"/>
      <c r="B45" s="30"/>
      <c r="C45" s="16"/>
      <c r="D45" s="16"/>
      <c r="E45" s="16"/>
      <c r="F45" s="16"/>
      <c r="G45" s="16"/>
      <c r="H45" s="16"/>
      <c r="I45" s="16"/>
      <c r="J45" s="16"/>
      <c r="K45" s="16"/>
      <c r="L45" s="30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</row>
    <row r="46" spans="1:38" ht="14.4" customHeight="1">
      <c r="A46" s="16"/>
      <c r="B46" s="30"/>
      <c r="C46" s="16"/>
      <c r="D46" s="16"/>
      <c r="E46" s="16"/>
      <c r="F46" s="16"/>
      <c r="G46" s="16"/>
      <c r="H46" s="16"/>
      <c r="I46" s="16"/>
      <c r="J46" s="16"/>
      <c r="K46" s="16"/>
      <c r="L46" s="30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38" ht="14.4" customHeight="1">
      <c r="A47" s="16"/>
      <c r="B47" s="30"/>
      <c r="C47" s="16"/>
      <c r="D47" s="16"/>
      <c r="E47" s="16"/>
      <c r="F47" s="16"/>
      <c r="G47" s="16"/>
      <c r="H47" s="16"/>
      <c r="I47" s="16"/>
      <c r="J47" s="16"/>
      <c r="K47" s="16"/>
      <c r="L47" s="30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ht="14.4" customHeight="1">
      <c r="A48" s="16"/>
      <c r="B48" s="30"/>
      <c r="C48" s="16"/>
      <c r="D48" s="16"/>
      <c r="E48" s="16"/>
      <c r="F48" s="16"/>
      <c r="G48" s="16"/>
      <c r="H48" s="16"/>
      <c r="I48" s="16"/>
      <c r="J48" s="16"/>
      <c r="K48" s="16"/>
      <c r="L48" s="30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ht="14.4" customHeight="1">
      <c r="A49" s="16"/>
      <c r="B49" s="30"/>
      <c r="C49" s="16"/>
      <c r="D49" s="16"/>
      <c r="E49" s="16"/>
      <c r="F49" s="16"/>
      <c r="G49" s="16"/>
      <c r="H49" s="16"/>
      <c r="I49" s="16"/>
      <c r="J49" s="16"/>
      <c r="K49" s="16"/>
      <c r="L49" s="30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</row>
    <row r="50" spans="1:38" s="2" customFormat="1" ht="14.4" customHeight="1">
      <c r="A50" s="44"/>
      <c r="B50" s="51"/>
      <c r="C50" s="44"/>
      <c r="D50" s="52" t="s">
        <v>40</v>
      </c>
      <c r="E50" s="53"/>
      <c r="F50" s="53"/>
      <c r="G50" s="52" t="s">
        <v>41</v>
      </c>
      <c r="H50" s="53"/>
      <c r="I50" s="53"/>
      <c r="J50" s="53"/>
      <c r="K50" s="53"/>
      <c r="L50" s="51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>
      <c r="A51" s="16"/>
      <c r="B51" s="30"/>
      <c r="C51" s="16"/>
      <c r="D51" s="16"/>
      <c r="E51" s="16"/>
      <c r="F51" s="16"/>
      <c r="G51" s="16"/>
      <c r="H51" s="16"/>
      <c r="I51" s="16"/>
      <c r="J51" s="16"/>
      <c r="K51" s="16"/>
      <c r="L51" s="30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>
      <c r="A52" s="16"/>
      <c r="B52" s="30"/>
      <c r="C52" s="16"/>
      <c r="D52" s="16"/>
      <c r="E52" s="16"/>
      <c r="F52" s="16"/>
      <c r="G52" s="16"/>
      <c r="H52" s="16"/>
      <c r="I52" s="16"/>
      <c r="J52" s="16"/>
      <c r="K52" s="16"/>
      <c r="L52" s="30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>
      <c r="A53" s="16"/>
      <c r="B53" s="30"/>
      <c r="C53" s="16"/>
      <c r="D53" s="16"/>
      <c r="E53" s="16"/>
      <c r="F53" s="16"/>
      <c r="G53" s="16"/>
      <c r="H53" s="16"/>
      <c r="I53" s="16"/>
      <c r="J53" s="16"/>
      <c r="K53" s="16"/>
      <c r="L53" s="30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</row>
    <row r="54" spans="1:38">
      <c r="A54" s="16"/>
      <c r="B54" s="30"/>
      <c r="C54" s="16"/>
      <c r="D54" s="16"/>
      <c r="E54" s="16"/>
      <c r="F54" s="16"/>
      <c r="G54" s="16"/>
      <c r="H54" s="16"/>
      <c r="I54" s="16"/>
      <c r="J54" s="16"/>
      <c r="K54" s="16"/>
      <c r="L54" s="30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>
      <c r="A55" s="16"/>
      <c r="B55" s="30"/>
      <c r="C55" s="16"/>
      <c r="D55" s="16"/>
      <c r="E55" s="16"/>
      <c r="F55" s="16"/>
      <c r="G55" s="16"/>
      <c r="H55" s="16"/>
      <c r="I55" s="16"/>
      <c r="J55" s="16"/>
      <c r="K55" s="16"/>
      <c r="L55" s="30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>
      <c r="A56" s="16"/>
      <c r="B56" s="30"/>
      <c r="C56" s="16"/>
      <c r="D56" s="16"/>
      <c r="E56" s="16"/>
      <c r="F56" s="16"/>
      <c r="G56" s="16"/>
      <c r="H56" s="16"/>
      <c r="I56" s="16"/>
      <c r="J56" s="16"/>
      <c r="K56" s="16"/>
      <c r="L56" s="30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>
      <c r="A57" s="16"/>
      <c r="B57" s="30"/>
      <c r="C57" s="16"/>
      <c r="D57" s="16"/>
      <c r="E57" s="16"/>
      <c r="F57" s="16"/>
      <c r="G57" s="16"/>
      <c r="H57" s="16"/>
      <c r="I57" s="16"/>
      <c r="J57" s="16"/>
      <c r="K57" s="16"/>
      <c r="L57" s="30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</row>
    <row r="58" spans="1:38">
      <c r="A58" s="16"/>
      <c r="B58" s="30"/>
      <c r="C58" s="16"/>
      <c r="D58" s="16"/>
      <c r="E58" s="16"/>
      <c r="F58" s="16"/>
      <c r="G58" s="16"/>
      <c r="H58" s="16"/>
      <c r="I58" s="16"/>
      <c r="J58" s="16"/>
      <c r="K58" s="16"/>
      <c r="L58" s="30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1:38">
      <c r="A59" s="16"/>
      <c r="B59" s="30"/>
      <c r="C59" s="16"/>
      <c r="D59" s="16"/>
      <c r="E59" s="16"/>
      <c r="F59" s="16"/>
      <c r="G59" s="16"/>
      <c r="H59" s="16"/>
      <c r="I59" s="16"/>
      <c r="J59" s="16"/>
      <c r="K59" s="16"/>
      <c r="L59" s="30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1:38">
      <c r="A60" s="16"/>
      <c r="B60" s="30"/>
      <c r="C60" s="16"/>
      <c r="D60" s="16"/>
      <c r="E60" s="16"/>
      <c r="F60" s="16"/>
      <c r="G60" s="16"/>
      <c r="H60" s="16"/>
      <c r="I60" s="16"/>
      <c r="J60" s="16"/>
      <c r="K60" s="16"/>
      <c r="L60" s="30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1" spans="1:38" s="2" customFormat="1" ht="12.5">
      <c r="A61" s="40"/>
      <c r="B61" s="41"/>
      <c r="C61" s="40"/>
      <c r="D61" s="54" t="s">
        <v>42</v>
      </c>
      <c r="E61" s="43"/>
      <c r="F61" s="119" t="s">
        <v>43</v>
      </c>
      <c r="G61" s="54" t="s">
        <v>42</v>
      </c>
      <c r="H61" s="43"/>
      <c r="I61" s="43"/>
      <c r="J61" s="120" t="s">
        <v>43</v>
      </c>
      <c r="K61" s="43"/>
      <c r="L61" s="51"/>
      <c r="M61" s="44"/>
      <c r="N61" s="44"/>
      <c r="O61" s="44"/>
      <c r="P61" s="44"/>
      <c r="Q61" s="44"/>
      <c r="R61" s="44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4"/>
      <c r="AG61" s="44"/>
      <c r="AH61" s="44"/>
      <c r="AI61" s="44"/>
      <c r="AJ61" s="44"/>
      <c r="AK61" s="44"/>
      <c r="AL61" s="44"/>
    </row>
    <row r="62" spans="1:38">
      <c r="A62" s="16"/>
      <c r="B62" s="30"/>
      <c r="C62" s="16"/>
      <c r="D62" s="16"/>
      <c r="E62" s="16"/>
      <c r="F62" s="16"/>
      <c r="G62" s="16"/>
      <c r="H62" s="16"/>
      <c r="I62" s="16"/>
      <c r="J62" s="16"/>
      <c r="K62" s="16"/>
      <c r="L62" s="30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</row>
    <row r="63" spans="1:38">
      <c r="A63" s="16"/>
      <c r="B63" s="30"/>
      <c r="C63" s="16"/>
      <c r="D63" s="16"/>
      <c r="E63" s="16"/>
      <c r="F63" s="16"/>
      <c r="G63" s="16"/>
      <c r="H63" s="16"/>
      <c r="I63" s="16"/>
      <c r="J63" s="16"/>
      <c r="K63" s="16"/>
      <c r="L63" s="30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</row>
    <row r="64" spans="1:38">
      <c r="A64" s="16"/>
      <c r="B64" s="30"/>
      <c r="C64" s="16"/>
      <c r="D64" s="16"/>
      <c r="E64" s="16"/>
      <c r="F64" s="16"/>
      <c r="G64" s="16"/>
      <c r="H64" s="16"/>
      <c r="I64" s="16"/>
      <c r="J64" s="16"/>
      <c r="K64" s="16"/>
      <c r="L64" s="30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  <row r="65" spans="1:38" s="2" customFormat="1" ht="13">
      <c r="A65" s="40"/>
      <c r="B65" s="41"/>
      <c r="C65" s="40"/>
      <c r="D65" s="52" t="s">
        <v>44</v>
      </c>
      <c r="E65" s="55"/>
      <c r="F65" s="55"/>
      <c r="G65" s="52" t="s">
        <v>45</v>
      </c>
      <c r="H65" s="55"/>
      <c r="I65" s="55"/>
      <c r="J65" s="55"/>
      <c r="K65" s="55"/>
      <c r="L65" s="51"/>
      <c r="M65" s="44"/>
      <c r="N65" s="44"/>
      <c r="O65" s="44"/>
      <c r="P65" s="44"/>
      <c r="Q65" s="44"/>
      <c r="R65" s="44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4"/>
      <c r="AG65" s="44"/>
      <c r="AH65" s="44"/>
      <c r="AI65" s="44"/>
      <c r="AJ65" s="44"/>
      <c r="AK65" s="44"/>
      <c r="AL65" s="44"/>
    </row>
    <row r="66" spans="1:38">
      <c r="A66" s="16"/>
      <c r="B66" s="30"/>
      <c r="C66" s="16"/>
      <c r="D66" s="16"/>
      <c r="E66" s="16"/>
      <c r="F66" s="16"/>
      <c r="G66" s="16"/>
      <c r="H66" s="16"/>
      <c r="I66" s="16"/>
      <c r="J66" s="16"/>
      <c r="K66" s="16"/>
      <c r="L66" s="30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1:38">
      <c r="A67" s="16"/>
      <c r="B67" s="30"/>
      <c r="C67" s="16"/>
      <c r="D67" s="16"/>
      <c r="E67" s="16"/>
      <c r="F67" s="16"/>
      <c r="G67" s="16"/>
      <c r="H67" s="16"/>
      <c r="I67" s="16"/>
      <c r="J67" s="16"/>
      <c r="K67" s="16"/>
      <c r="L67" s="30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</row>
    <row r="68" spans="1:38">
      <c r="A68" s="16"/>
      <c r="B68" s="30"/>
      <c r="C68" s="16"/>
      <c r="D68" s="16"/>
      <c r="E68" s="16"/>
      <c r="F68" s="16"/>
      <c r="G68" s="16"/>
      <c r="H68" s="16"/>
      <c r="I68" s="16"/>
      <c r="J68" s="16"/>
      <c r="K68" s="16"/>
      <c r="L68" s="30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</row>
    <row r="69" spans="1:38">
      <c r="A69" s="16"/>
      <c r="B69" s="30"/>
      <c r="C69" s="16"/>
      <c r="D69" s="16"/>
      <c r="E69" s="16"/>
      <c r="F69" s="16"/>
      <c r="G69" s="16"/>
      <c r="H69" s="16"/>
      <c r="I69" s="16"/>
      <c r="J69" s="16"/>
      <c r="K69" s="16"/>
      <c r="L69" s="30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</row>
    <row r="70" spans="1:38">
      <c r="A70" s="16"/>
      <c r="B70" s="30"/>
      <c r="C70" s="16"/>
      <c r="D70" s="16"/>
      <c r="E70" s="16"/>
      <c r="F70" s="16"/>
      <c r="G70" s="16"/>
      <c r="H70" s="16"/>
      <c r="I70" s="16"/>
      <c r="J70" s="16"/>
      <c r="K70" s="16"/>
      <c r="L70" s="30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38">
      <c r="A71" s="16"/>
      <c r="B71" s="30"/>
      <c r="C71" s="16"/>
      <c r="D71" s="16"/>
      <c r="E71" s="16"/>
      <c r="F71" s="16"/>
      <c r="G71" s="16"/>
      <c r="H71" s="16"/>
      <c r="I71" s="16"/>
      <c r="J71" s="16"/>
      <c r="K71" s="16"/>
      <c r="L71" s="30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</row>
    <row r="72" spans="1:38">
      <c r="A72" s="16"/>
      <c r="B72" s="30"/>
      <c r="C72" s="16"/>
      <c r="D72" s="16"/>
      <c r="E72" s="16"/>
      <c r="F72" s="16"/>
      <c r="G72" s="16"/>
      <c r="H72" s="16"/>
      <c r="I72" s="16"/>
      <c r="J72" s="16"/>
      <c r="K72" s="16"/>
      <c r="L72" s="30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</row>
    <row r="73" spans="1:38">
      <c r="A73" s="16"/>
      <c r="B73" s="30"/>
      <c r="C73" s="16"/>
      <c r="D73" s="16"/>
      <c r="E73" s="16"/>
      <c r="F73" s="16"/>
      <c r="G73" s="16"/>
      <c r="H73" s="16"/>
      <c r="I73" s="16"/>
      <c r="J73" s="16"/>
      <c r="K73" s="16"/>
      <c r="L73" s="30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</row>
    <row r="74" spans="1:38">
      <c r="A74" s="16"/>
      <c r="B74" s="30"/>
      <c r="C74" s="16"/>
      <c r="D74" s="16"/>
      <c r="E74" s="16"/>
      <c r="F74" s="16"/>
      <c r="G74" s="16"/>
      <c r="H74" s="16"/>
      <c r="I74" s="16"/>
      <c r="J74" s="16"/>
      <c r="K74" s="16"/>
      <c r="L74" s="30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1:38">
      <c r="A75" s="16"/>
      <c r="B75" s="30"/>
      <c r="C75" s="16"/>
      <c r="D75" s="16"/>
      <c r="E75" s="16"/>
      <c r="F75" s="16"/>
      <c r="G75" s="16"/>
      <c r="H75" s="16"/>
      <c r="I75" s="16"/>
      <c r="J75" s="16"/>
      <c r="K75" s="16"/>
      <c r="L75" s="30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1:38" s="2" customFormat="1" ht="12.5">
      <c r="A76" s="40"/>
      <c r="B76" s="41"/>
      <c r="C76" s="40"/>
      <c r="D76" s="54" t="s">
        <v>42</v>
      </c>
      <c r="E76" s="43"/>
      <c r="F76" s="119" t="s">
        <v>43</v>
      </c>
      <c r="G76" s="54" t="s">
        <v>42</v>
      </c>
      <c r="H76" s="43"/>
      <c r="I76" s="43"/>
      <c r="J76" s="120" t="s">
        <v>43</v>
      </c>
      <c r="K76" s="43"/>
      <c r="L76" s="51"/>
      <c r="M76" s="44"/>
      <c r="N76" s="44"/>
      <c r="O76" s="44"/>
      <c r="P76" s="44"/>
      <c r="Q76" s="44"/>
      <c r="R76" s="44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4"/>
      <c r="AG76" s="44"/>
      <c r="AH76" s="44"/>
      <c r="AI76" s="44"/>
      <c r="AJ76" s="44"/>
      <c r="AK76" s="44"/>
      <c r="AL76" s="44"/>
    </row>
    <row r="77" spans="1:38" s="2" customFormat="1" ht="14.4" customHeight="1">
      <c r="A77" s="40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M77" s="44"/>
      <c r="N77" s="44"/>
      <c r="O77" s="44"/>
      <c r="P77" s="44"/>
      <c r="Q77" s="44"/>
      <c r="R77" s="44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4"/>
      <c r="AG77" s="44"/>
      <c r="AH77" s="44"/>
      <c r="AI77" s="44"/>
      <c r="AJ77" s="44"/>
      <c r="AK77" s="44"/>
      <c r="AL77" s="44"/>
    </row>
    <row r="78" spans="1:38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</row>
    <row r="79" spans="1:38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</row>
    <row r="80" spans="1:38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</row>
    <row r="81" spans="1:47" s="2" customFormat="1" ht="7" hidden="1" customHeight="1">
      <c r="A81" s="40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M81" s="44"/>
      <c r="N81" s="44"/>
      <c r="O81" s="44"/>
      <c r="P81" s="44"/>
      <c r="Q81" s="44"/>
      <c r="R81" s="44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4"/>
      <c r="AG81" s="44"/>
      <c r="AH81" s="44"/>
      <c r="AI81" s="44"/>
      <c r="AJ81" s="44"/>
      <c r="AK81" s="44"/>
      <c r="AL81" s="44"/>
    </row>
    <row r="82" spans="1:47" s="2" customFormat="1" ht="25" hidden="1" customHeight="1">
      <c r="A82" s="40"/>
      <c r="B82" s="41"/>
      <c r="C82" s="31" t="s">
        <v>76</v>
      </c>
      <c r="D82" s="40"/>
      <c r="E82" s="40"/>
      <c r="F82" s="40"/>
      <c r="G82" s="40"/>
      <c r="H82" s="40"/>
      <c r="I82" s="40"/>
      <c r="J82" s="40"/>
      <c r="K82" s="40"/>
      <c r="L82" s="51"/>
      <c r="M82" s="44"/>
      <c r="N82" s="44"/>
      <c r="O82" s="44"/>
      <c r="P82" s="44"/>
      <c r="Q82" s="44"/>
      <c r="R82" s="44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4"/>
      <c r="AG82" s="44"/>
      <c r="AH82" s="44"/>
      <c r="AI82" s="44"/>
      <c r="AJ82" s="44"/>
      <c r="AK82" s="44"/>
      <c r="AL82" s="44"/>
    </row>
    <row r="83" spans="1:47" s="2" customFormat="1" ht="7" hidden="1" customHeight="1">
      <c r="A83" s="40"/>
      <c r="B83" s="41"/>
      <c r="C83" s="40"/>
      <c r="D83" s="40"/>
      <c r="E83" s="40"/>
      <c r="F83" s="40"/>
      <c r="G83" s="40"/>
      <c r="H83" s="40"/>
      <c r="I83" s="40"/>
      <c r="J83" s="40"/>
      <c r="K83" s="40"/>
      <c r="L83" s="51"/>
      <c r="M83" s="44"/>
      <c r="N83" s="44"/>
      <c r="O83" s="44"/>
      <c r="P83" s="44"/>
      <c r="Q83" s="44"/>
      <c r="R83" s="44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4"/>
      <c r="AG83" s="44"/>
      <c r="AH83" s="44"/>
      <c r="AI83" s="44"/>
      <c r="AJ83" s="44"/>
      <c r="AK83" s="44"/>
      <c r="AL83" s="44"/>
    </row>
    <row r="84" spans="1:47" s="2" customFormat="1" ht="12" hidden="1" customHeight="1">
      <c r="A84" s="40"/>
      <c r="B84" s="41"/>
      <c r="C84" s="35" t="s">
        <v>12</v>
      </c>
      <c r="D84" s="40"/>
      <c r="E84" s="40"/>
      <c r="F84" s="40"/>
      <c r="G84" s="40"/>
      <c r="H84" s="40"/>
      <c r="I84" s="40"/>
      <c r="J84" s="40"/>
      <c r="K84" s="40"/>
      <c r="L84" s="51"/>
      <c r="M84" s="44"/>
      <c r="N84" s="44"/>
      <c r="O84" s="44"/>
      <c r="P84" s="44"/>
      <c r="Q84" s="44"/>
      <c r="R84" s="44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4"/>
      <c r="AG84" s="44"/>
      <c r="AH84" s="44"/>
      <c r="AI84" s="44"/>
      <c r="AJ84" s="44"/>
      <c r="AK84" s="44"/>
      <c r="AL84" s="44"/>
    </row>
    <row r="85" spans="1:47" s="2" customFormat="1" ht="16.5" hidden="1" customHeight="1">
      <c r="A85" s="40"/>
      <c r="B85" s="41"/>
      <c r="C85" s="40"/>
      <c r="D85" s="40"/>
      <c r="E85" s="243" t="str">
        <f>E7</f>
        <v>Rekonstrukce prostor veterinární kliniky-elektroinstalace</v>
      </c>
      <c r="F85" s="271"/>
      <c r="G85" s="271"/>
      <c r="H85" s="271"/>
      <c r="I85" s="40"/>
      <c r="J85" s="40"/>
      <c r="K85" s="40"/>
      <c r="L85" s="51"/>
      <c r="M85" s="44"/>
      <c r="N85" s="44"/>
      <c r="O85" s="44"/>
      <c r="P85" s="44"/>
      <c r="Q85" s="44"/>
      <c r="R85" s="44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4"/>
      <c r="AG85" s="44"/>
      <c r="AH85" s="44"/>
      <c r="AI85" s="44"/>
      <c r="AJ85" s="44"/>
      <c r="AK85" s="44"/>
      <c r="AL85" s="44"/>
    </row>
    <row r="86" spans="1:47" s="2" customFormat="1" ht="7" hidden="1" customHeight="1">
      <c r="A86" s="40"/>
      <c r="B86" s="41"/>
      <c r="C86" s="40"/>
      <c r="D86" s="40"/>
      <c r="E86" s="40"/>
      <c r="F86" s="40"/>
      <c r="G86" s="40"/>
      <c r="H86" s="40"/>
      <c r="I86" s="40"/>
      <c r="J86" s="40"/>
      <c r="K86" s="40"/>
      <c r="L86" s="51"/>
      <c r="M86" s="44"/>
      <c r="N86" s="44"/>
      <c r="O86" s="44"/>
      <c r="P86" s="44"/>
      <c r="Q86" s="44"/>
      <c r="R86" s="44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4"/>
      <c r="AG86" s="44"/>
      <c r="AH86" s="44"/>
      <c r="AI86" s="44"/>
      <c r="AJ86" s="44"/>
      <c r="AK86" s="44"/>
      <c r="AL86" s="44"/>
    </row>
    <row r="87" spans="1:47" s="2" customFormat="1" ht="12" hidden="1" customHeight="1">
      <c r="A87" s="40"/>
      <c r="B87" s="41"/>
      <c r="C87" s="35" t="s">
        <v>15</v>
      </c>
      <c r="D87" s="40"/>
      <c r="E87" s="40"/>
      <c r="F87" s="36" t="str">
        <f>F10</f>
        <v>Dvůr Králové nad Labem</v>
      </c>
      <c r="G87" s="40"/>
      <c r="H87" s="40"/>
      <c r="I87" s="35" t="s">
        <v>17</v>
      </c>
      <c r="J87" s="102">
        <f>IF(J10="","",J10)</f>
        <v>0</v>
      </c>
      <c r="K87" s="40"/>
      <c r="L87" s="51"/>
      <c r="M87" s="44"/>
      <c r="N87" s="44"/>
      <c r="O87" s="44"/>
      <c r="P87" s="44"/>
      <c r="Q87" s="44"/>
      <c r="R87" s="44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4"/>
      <c r="AG87" s="44"/>
      <c r="AH87" s="44"/>
      <c r="AI87" s="44"/>
      <c r="AJ87" s="44"/>
      <c r="AK87" s="44"/>
      <c r="AL87" s="44"/>
    </row>
    <row r="88" spans="1:47" s="2" customFormat="1" ht="7" hidden="1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51"/>
      <c r="M88" s="44"/>
      <c r="N88" s="44"/>
      <c r="O88" s="44"/>
      <c r="P88" s="44"/>
      <c r="Q88" s="44"/>
      <c r="R88" s="44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4"/>
      <c r="AG88" s="44"/>
      <c r="AH88" s="44"/>
      <c r="AI88" s="44"/>
      <c r="AJ88" s="44"/>
      <c r="AK88" s="44"/>
      <c r="AL88" s="44"/>
    </row>
    <row r="89" spans="1:47" s="2" customFormat="1" ht="15.15" hidden="1" customHeight="1">
      <c r="A89" s="40"/>
      <c r="B89" s="41"/>
      <c r="C89" s="35" t="s">
        <v>18</v>
      </c>
      <c r="D89" s="40"/>
      <c r="E89" s="40"/>
      <c r="F89" s="36" t="str">
        <f>E13</f>
        <v>ZOO Dvůr Králové a.s.</v>
      </c>
      <c r="G89" s="40"/>
      <c r="H89" s="40"/>
      <c r="I89" s="35" t="s">
        <v>22</v>
      </c>
      <c r="J89" s="121" t="str">
        <f>E19</f>
        <v xml:space="preserve"> </v>
      </c>
      <c r="K89" s="40"/>
      <c r="L89" s="51"/>
      <c r="M89" s="44"/>
      <c r="N89" s="44"/>
      <c r="O89" s="44"/>
      <c r="P89" s="44"/>
      <c r="Q89" s="44"/>
      <c r="R89" s="44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4"/>
      <c r="AG89" s="44"/>
      <c r="AH89" s="44"/>
      <c r="AI89" s="44"/>
      <c r="AJ89" s="44"/>
      <c r="AK89" s="44"/>
      <c r="AL89" s="44"/>
    </row>
    <row r="90" spans="1:47" s="2" customFormat="1" ht="15.15" hidden="1" customHeight="1">
      <c r="A90" s="40"/>
      <c r="B90" s="41"/>
      <c r="C90" s="35" t="s">
        <v>21</v>
      </c>
      <c r="D90" s="40"/>
      <c r="E90" s="40"/>
      <c r="F90" s="36" t="str">
        <f>IF(E16="","",E16)</f>
        <v/>
      </c>
      <c r="G90" s="40"/>
      <c r="H90" s="40"/>
      <c r="I90" s="35" t="s">
        <v>25</v>
      </c>
      <c r="J90" s="121">
        <f>E22</f>
        <v>0</v>
      </c>
      <c r="K90" s="40"/>
      <c r="L90" s="51"/>
      <c r="M90" s="44"/>
      <c r="N90" s="44"/>
      <c r="O90" s="44"/>
      <c r="P90" s="44"/>
      <c r="Q90" s="44"/>
      <c r="R90" s="44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4"/>
      <c r="AG90" s="44"/>
      <c r="AH90" s="44"/>
      <c r="AI90" s="44"/>
      <c r="AJ90" s="44"/>
      <c r="AK90" s="44"/>
      <c r="AL90" s="44"/>
    </row>
    <row r="91" spans="1:47" s="2" customFormat="1" ht="10.25" hidden="1" customHeight="1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51"/>
      <c r="M91" s="44"/>
      <c r="N91" s="44"/>
      <c r="O91" s="44"/>
      <c r="P91" s="44"/>
      <c r="Q91" s="44"/>
      <c r="R91" s="44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4"/>
      <c r="AG91" s="44"/>
      <c r="AH91" s="44"/>
      <c r="AI91" s="44"/>
      <c r="AJ91" s="44"/>
      <c r="AK91" s="44"/>
      <c r="AL91" s="44"/>
    </row>
    <row r="92" spans="1:47" s="2" customFormat="1" ht="29.25" hidden="1" customHeight="1">
      <c r="A92" s="40"/>
      <c r="B92" s="41"/>
      <c r="C92" s="122" t="s">
        <v>77</v>
      </c>
      <c r="D92" s="113"/>
      <c r="E92" s="113"/>
      <c r="F92" s="113"/>
      <c r="G92" s="113"/>
      <c r="H92" s="113"/>
      <c r="I92" s="113"/>
      <c r="J92" s="123" t="s">
        <v>78</v>
      </c>
      <c r="K92" s="113"/>
      <c r="L92" s="51"/>
      <c r="M92" s="44"/>
      <c r="N92" s="44"/>
      <c r="O92" s="44"/>
      <c r="P92" s="44"/>
      <c r="Q92" s="44"/>
      <c r="R92" s="44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4"/>
      <c r="AG92" s="44"/>
      <c r="AH92" s="44"/>
      <c r="AI92" s="44"/>
      <c r="AJ92" s="44"/>
      <c r="AK92" s="44"/>
      <c r="AL92" s="44"/>
    </row>
    <row r="93" spans="1:47" s="2" customFormat="1" ht="10.25" hidden="1" customHeight="1">
      <c r="A93" s="40"/>
      <c r="B93" s="41"/>
      <c r="C93" s="40"/>
      <c r="D93" s="40"/>
      <c r="E93" s="40"/>
      <c r="F93" s="40"/>
      <c r="G93" s="40"/>
      <c r="H93" s="40"/>
      <c r="I93" s="40"/>
      <c r="J93" s="40"/>
      <c r="K93" s="40"/>
      <c r="L93" s="51"/>
      <c r="M93" s="44"/>
      <c r="N93" s="44"/>
      <c r="O93" s="44"/>
      <c r="P93" s="44"/>
      <c r="Q93" s="44"/>
      <c r="R93" s="44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4"/>
      <c r="AG93" s="44"/>
      <c r="AH93" s="44"/>
      <c r="AI93" s="44"/>
      <c r="AJ93" s="44"/>
      <c r="AK93" s="44"/>
      <c r="AL93" s="44"/>
    </row>
    <row r="94" spans="1:47" s="2" customFormat="1" ht="22.75" hidden="1" customHeight="1">
      <c r="A94" s="40"/>
      <c r="B94" s="41"/>
      <c r="C94" s="124" t="s">
        <v>79</v>
      </c>
      <c r="D94" s="40"/>
      <c r="E94" s="40"/>
      <c r="F94" s="40"/>
      <c r="G94" s="40"/>
      <c r="H94" s="40"/>
      <c r="I94" s="40"/>
      <c r="J94" s="108">
        <f>J131</f>
        <v>0</v>
      </c>
      <c r="K94" s="40"/>
      <c r="L94" s="51"/>
      <c r="M94" s="44"/>
      <c r="N94" s="44"/>
      <c r="O94" s="44"/>
      <c r="P94" s="44"/>
      <c r="Q94" s="44"/>
      <c r="R94" s="44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4"/>
      <c r="AG94" s="44"/>
      <c r="AH94" s="44"/>
      <c r="AI94" s="44"/>
      <c r="AJ94" s="44"/>
      <c r="AK94" s="44"/>
      <c r="AL94" s="44"/>
      <c r="AU94" s="15" t="s">
        <v>80</v>
      </c>
    </row>
    <row r="95" spans="1:47" s="9" customFormat="1" ht="25" hidden="1" customHeight="1">
      <c r="A95" s="125"/>
      <c r="B95" s="126"/>
      <c r="C95" s="125"/>
      <c r="D95" s="127" t="s">
        <v>81</v>
      </c>
      <c r="E95" s="128"/>
      <c r="F95" s="128"/>
      <c r="G95" s="128"/>
      <c r="H95" s="128"/>
      <c r="I95" s="128"/>
      <c r="J95" s="129">
        <f>J132</f>
        <v>0</v>
      </c>
      <c r="K95" s="125"/>
      <c r="L95" s="126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47" s="10" customFormat="1" ht="19.899999999999999" hidden="1" customHeight="1">
      <c r="A96" s="130"/>
      <c r="B96" s="131"/>
      <c r="C96" s="130"/>
      <c r="D96" s="132" t="s">
        <v>82</v>
      </c>
      <c r="E96" s="133"/>
      <c r="F96" s="133"/>
      <c r="G96" s="133"/>
      <c r="H96" s="133"/>
      <c r="I96" s="133"/>
      <c r="J96" s="134">
        <f>J133</f>
        <v>0</v>
      </c>
      <c r="K96" s="130"/>
      <c r="L96" s="131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</row>
    <row r="97" spans="1:38" s="10" customFormat="1" ht="19.899999999999999" hidden="1" customHeight="1">
      <c r="A97" s="130"/>
      <c r="B97" s="131"/>
      <c r="C97" s="130"/>
      <c r="D97" s="132" t="s">
        <v>83</v>
      </c>
      <c r="E97" s="133"/>
      <c r="F97" s="133"/>
      <c r="G97" s="133"/>
      <c r="H97" s="133"/>
      <c r="I97" s="133"/>
      <c r="J97" s="134">
        <f>J144</f>
        <v>0</v>
      </c>
      <c r="K97" s="130"/>
      <c r="L97" s="131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</row>
    <row r="98" spans="1:38" s="10" customFormat="1" ht="19.899999999999999" hidden="1" customHeight="1">
      <c r="A98" s="130"/>
      <c r="B98" s="131"/>
      <c r="C98" s="130"/>
      <c r="D98" s="132" t="s">
        <v>84</v>
      </c>
      <c r="E98" s="133"/>
      <c r="F98" s="133"/>
      <c r="G98" s="133"/>
      <c r="H98" s="133"/>
      <c r="I98" s="133"/>
      <c r="J98" s="134">
        <f>J146</f>
        <v>0</v>
      </c>
      <c r="K98" s="130"/>
      <c r="L98" s="131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</row>
    <row r="99" spans="1:38" s="10" customFormat="1" ht="19.899999999999999" hidden="1" customHeight="1">
      <c r="A99" s="130"/>
      <c r="B99" s="131"/>
      <c r="C99" s="130"/>
      <c r="D99" s="132" t="s">
        <v>85</v>
      </c>
      <c r="E99" s="133"/>
      <c r="F99" s="133"/>
      <c r="G99" s="133"/>
      <c r="H99" s="133"/>
      <c r="I99" s="133"/>
      <c r="J99" s="134">
        <f>J154</f>
        <v>0</v>
      </c>
      <c r="K99" s="130"/>
      <c r="L99" s="131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</row>
    <row r="100" spans="1:38" s="9" customFormat="1" ht="25" hidden="1" customHeight="1">
      <c r="A100" s="125"/>
      <c r="B100" s="126"/>
      <c r="C100" s="125"/>
      <c r="D100" s="127" t="s">
        <v>86</v>
      </c>
      <c r="E100" s="128"/>
      <c r="F100" s="128"/>
      <c r="G100" s="128"/>
      <c r="H100" s="128"/>
      <c r="I100" s="128"/>
      <c r="J100" s="129" t="e">
        <f>#REF!</f>
        <v>#REF!</v>
      </c>
      <c r="K100" s="125"/>
      <c r="L100" s="126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</row>
    <row r="101" spans="1:38" s="10" customFormat="1" ht="19.899999999999999" hidden="1" customHeight="1">
      <c r="A101" s="130"/>
      <c r="B101" s="131"/>
      <c r="C101" s="130"/>
      <c r="D101" s="132" t="s">
        <v>87</v>
      </c>
      <c r="E101" s="133"/>
      <c r="F101" s="133"/>
      <c r="G101" s="133"/>
      <c r="H101" s="133"/>
      <c r="I101" s="133"/>
      <c r="J101" s="134" t="e">
        <f>#REF!</f>
        <v>#REF!</v>
      </c>
      <c r="K101" s="130"/>
      <c r="L101" s="131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</row>
    <row r="102" spans="1:38" s="10" customFormat="1" ht="19.899999999999999" hidden="1" customHeight="1">
      <c r="A102" s="130"/>
      <c r="B102" s="131"/>
      <c r="C102" s="130"/>
      <c r="D102" s="132" t="s">
        <v>88</v>
      </c>
      <c r="E102" s="133"/>
      <c r="F102" s="133"/>
      <c r="G102" s="133"/>
      <c r="H102" s="133"/>
      <c r="I102" s="133"/>
      <c r="J102" s="134" t="e">
        <f>#REF!</f>
        <v>#REF!</v>
      </c>
      <c r="K102" s="130"/>
      <c r="L102" s="131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</row>
    <row r="103" spans="1:38" s="9" customFormat="1" ht="25" hidden="1" customHeight="1">
      <c r="A103" s="125"/>
      <c r="B103" s="126"/>
      <c r="C103" s="125"/>
      <c r="D103" s="127" t="s">
        <v>89</v>
      </c>
      <c r="E103" s="128"/>
      <c r="F103" s="128"/>
      <c r="G103" s="128"/>
      <c r="H103" s="128"/>
      <c r="I103" s="128"/>
      <c r="J103" s="129" t="e">
        <f>#REF!</f>
        <v>#REF!</v>
      </c>
      <c r="K103" s="125"/>
      <c r="L103" s="126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</row>
    <row r="104" spans="1:38" s="10" customFormat="1" ht="19.899999999999999" hidden="1" customHeight="1">
      <c r="A104" s="130"/>
      <c r="B104" s="131"/>
      <c r="C104" s="130"/>
      <c r="D104" s="132" t="s">
        <v>90</v>
      </c>
      <c r="E104" s="133"/>
      <c r="F104" s="133"/>
      <c r="G104" s="133"/>
      <c r="H104" s="133"/>
      <c r="I104" s="133"/>
      <c r="J104" s="134" t="e">
        <f>#REF!</f>
        <v>#REF!</v>
      </c>
      <c r="K104" s="130"/>
      <c r="L104" s="131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</row>
    <row r="105" spans="1:38" s="10" customFormat="1" ht="19.899999999999999" hidden="1" customHeight="1">
      <c r="A105" s="130"/>
      <c r="B105" s="131"/>
      <c r="C105" s="130"/>
      <c r="D105" s="132" t="s">
        <v>91</v>
      </c>
      <c r="E105" s="133"/>
      <c r="F105" s="133"/>
      <c r="G105" s="133"/>
      <c r="H105" s="133"/>
      <c r="I105" s="133"/>
      <c r="J105" s="134" t="e">
        <f>#REF!</f>
        <v>#REF!</v>
      </c>
      <c r="K105" s="130"/>
      <c r="L105" s="131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</row>
    <row r="106" spans="1:38" s="10" customFormat="1" ht="19.899999999999999" hidden="1" customHeight="1">
      <c r="A106" s="130"/>
      <c r="B106" s="131"/>
      <c r="C106" s="130"/>
      <c r="D106" s="132" t="s">
        <v>92</v>
      </c>
      <c r="E106" s="133"/>
      <c r="F106" s="133"/>
      <c r="G106" s="133"/>
      <c r="H106" s="133"/>
      <c r="I106" s="133"/>
      <c r="J106" s="134" t="e">
        <f>#REF!</f>
        <v>#REF!</v>
      </c>
      <c r="K106" s="130"/>
      <c r="L106" s="131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</row>
    <row r="107" spans="1:38" s="10" customFormat="1" ht="19.899999999999999" hidden="1" customHeight="1">
      <c r="A107" s="130"/>
      <c r="B107" s="131"/>
      <c r="C107" s="130"/>
      <c r="D107" s="132" t="s">
        <v>93</v>
      </c>
      <c r="E107" s="133"/>
      <c r="F107" s="133"/>
      <c r="G107" s="133"/>
      <c r="H107" s="133"/>
      <c r="I107" s="133"/>
      <c r="J107" s="134" t="e">
        <f>#REF!</f>
        <v>#REF!</v>
      </c>
      <c r="K107" s="130"/>
      <c r="L107" s="131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</row>
    <row r="108" spans="1:38" s="10" customFormat="1" ht="19.899999999999999" hidden="1" customHeight="1">
      <c r="A108" s="130"/>
      <c r="B108" s="131"/>
      <c r="C108" s="130"/>
      <c r="D108" s="132" t="s">
        <v>94</v>
      </c>
      <c r="E108" s="133"/>
      <c r="F108" s="133"/>
      <c r="G108" s="133"/>
      <c r="H108" s="133"/>
      <c r="I108" s="133"/>
      <c r="J108" s="134" t="e">
        <f>#REF!</f>
        <v>#REF!</v>
      </c>
      <c r="K108" s="130"/>
      <c r="L108" s="131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</row>
    <row r="109" spans="1:38" s="10" customFormat="1" ht="19.899999999999999" hidden="1" customHeight="1">
      <c r="A109" s="130"/>
      <c r="B109" s="131"/>
      <c r="C109" s="130"/>
      <c r="D109" s="132" t="s">
        <v>95</v>
      </c>
      <c r="E109" s="133"/>
      <c r="F109" s="133"/>
      <c r="G109" s="133"/>
      <c r="H109" s="133"/>
      <c r="I109" s="133"/>
      <c r="J109" s="134" t="e">
        <f>#REF!</f>
        <v>#REF!</v>
      </c>
      <c r="K109" s="130"/>
      <c r="L109" s="131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</row>
    <row r="110" spans="1:38" s="10" customFormat="1" ht="19.899999999999999" hidden="1" customHeight="1">
      <c r="A110" s="130"/>
      <c r="B110" s="131"/>
      <c r="C110" s="130"/>
      <c r="D110" s="132" t="s">
        <v>96</v>
      </c>
      <c r="E110" s="133"/>
      <c r="F110" s="133"/>
      <c r="G110" s="133"/>
      <c r="H110" s="133"/>
      <c r="I110" s="133"/>
      <c r="J110" s="134" t="e">
        <f>#REF!</f>
        <v>#REF!</v>
      </c>
      <c r="K110" s="130"/>
      <c r="L110" s="131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</row>
    <row r="111" spans="1:38" s="10" customFormat="1" ht="19.899999999999999" hidden="1" customHeight="1">
      <c r="A111" s="130"/>
      <c r="B111" s="131"/>
      <c r="C111" s="130"/>
      <c r="D111" s="132" t="s">
        <v>97</v>
      </c>
      <c r="E111" s="133"/>
      <c r="F111" s="133"/>
      <c r="G111" s="133"/>
      <c r="H111" s="133"/>
      <c r="I111" s="133"/>
      <c r="J111" s="134" t="e">
        <f>#REF!</f>
        <v>#REF!</v>
      </c>
      <c r="K111" s="130"/>
      <c r="L111" s="131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</row>
    <row r="112" spans="1:38" s="10" customFormat="1" ht="19.899999999999999" hidden="1" customHeight="1">
      <c r="A112" s="130"/>
      <c r="B112" s="131"/>
      <c r="C112" s="130"/>
      <c r="D112" s="132" t="s">
        <v>98</v>
      </c>
      <c r="E112" s="133"/>
      <c r="F112" s="133"/>
      <c r="G112" s="133"/>
      <c r="H112" s="133"/>
      <c r="I112" s="133"/>
      <c r="J112" s="134" t="e">
        <f>#REF!</f>
        <v>#REF!</v>
      </c>
      <c r="K112" s="130"/>
      <c r="L112" s="131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</row>
    <row r="113" spans="1:38" s="10" customFormat="1" ht="19.899999999999999" hidden="1" customHeight="1">
      <c r="A113" s="130"/>
      <c r="B113" s="131"/>
      <c r="C113" s="130"/>
      <c r="D113" s="132" t="s">
        <v>99</v>
      </c>
      <c r="E113" s="133"/>
      <c r="F113" s="133"/>
      <c r="G113" s="133"/>
      <c r="H113" s="133"/>
      <c r="I113" s="133"/>
      <c r="J113" s="134" t="e">
        <f>#REF!</f>
        <v>#REF!</v>
      </c>
      <c r="K113" s="130"/>
      <c r="L113" s="131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</row>
    <row r="114" spans="1:38" s="2" customFormat="1" ht="21.75" hidden="1" customHeight="1">
      <c r="A114" s="40"/>
      <c r="B114" s="41"/>
      <c r="C114" s="40"/>
      <c r="D114" s="40"/>
      <c r="E114" s="40"/>
      <c r="F114" s="40"/>
      <c r="G114" s="40"/>
      <c r="H114" s="40"/>
      <c r="I114" s="40"/>
      <c r="J114" s="40"/>
      <c r="K114" s="40"/>
      <c r="L114" s="51"/>
      <c r="M114" s="44"/>
      <c r="N114" s="44"/>
      <c r="O114" s="44"/>
      <c r="P114" s="44"/>
      <c r="Q114" s="44"/>
      <c r="R114" s="44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4"/>
      <c r="AG114" s="44"/>
      <c r="AH114" s="44"/>
      <c r="AI114" s="44"/>
      <c r="AJ114" s="44"/>
      <c r="AK114" s="44"/>
      <c r="AL114" s="44"/>
    </row>
    <row r="115" spans="1:38" s="2" customFormat="1" ht="7" hidden="1" customHeight="1">
      <c r="A115" s="40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M115" s="44"/>
      <c r="N115" s="44"/>
      <c r="O115" s="44"/>
      <c r="P115" s="44"/>
      <c r="Q115" s="44"/>
      <c r="R115" s="44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4"/>
      <c r="AG115" s="44"/>
      <c r="AH115" s="44"/>
      <c r="AI115" s="44"/>
      <c r="AJ115" s="44"/>
      <c r="AK115" s="44"/>
      <c r="AL115" s="44"/>
    </row>
    <row r="116" spans="1:38" hidden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</row>
    <row r="117" spans="1:38" hidden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</row>
    <row r="118" spans="1:38" hidden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</row>
    <row r="119" spans="1:38" s="2" customFormat="1" ht="7" customHeight="1">
      <c r="A119" s="40"/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1"/>
      <c r="M119" s="44"/>
      <c r="N119" s="44"/>
      <c r="O119" s="44"/>
      <c r="P119" s="44"/>
      <c r="Q119" s="44"/>
      <c r="R119" s="44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4"/>
      <c r="AG119" s="44"/>
      <c r="AH119" s="44"/>
      <c r="AI119" s="44"/>
      <c r="AJ119" s="44"/>
      <c r="AK119" s="44"/>
      <c r="AL119" s="44"/>
    </row>
    <row r="120" spans="1:38" s="2" customFormat="1" ht="25" customHeight="1">
      <c r="A120" s="40"/>
      <c r="B120" s="41"/>
      <c r="C120" s="31" t="s">
        <v>100</v>
      </c>
      <c r="D120" s="40"/>
      <c r="E120" s="40"/>
      <c r="F120" s="40"/>
      <c r="G120" s="40"/>
      <c r="H120" s="40"/>
      <c r="I120" s="40"/>
      <c r="J120" s="40"/>
      <c r="K120" s="40"/>
      <c r="L120" s="51"/>
      <c r="M120" s="44"/>
      <c r="N120" s="44"/>
      <c r="O120" s="44"/>
      <c r="P120" s="44"/>
      <c r="Q120" s="44"/>
      <c r="R120" s="44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4"/>
      <c r="AG120" s="44"/>
      <c r="AH120" s="44"/>
      <c r="AI120" s="44"/>
      <c r="AJ120" s="44"/>
      <c r="AK120" s="44"/>
      <c r="AL120" s="44"/>
    </row>
    <row r="121" spans="1:38" s="2" customFormat="1" ht="7" customHeight="1">
      <c r="A121" s="40"/>
      <c r="B121" s="41"/>
      <c r="C121" s="40"/>
      <c r="D121" s="40"/>
      <c r="E121" s="40"/>
      <c r="F121" s="40"/>
      <c r="G121" s="40"/>
      <c r="H121" s="40"/>
      <c r="I121" s="40"/>
      <c r="J121" s="40"/>
      <c r="K121" s="40"/>
      <c r="L121" s="51"/>
      <c r="M121" s="44"/>
      <c r="N121" s="44"/>
      <c r="O121" s="44"/>
      <c r="P121" s="44"/>
      <c r="Q121" s="44"/>
      <c r="R121" s="44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4"/>
      <c r="AG121" s="44"/>
      <c r="AH121" s="44"/>
      <c r="AI121" s="44"/>
      <c r="AJ121" s="44"/>
      <c r="AK121" s="44"/>
      <c r="AL121" s="44"/>
    </row>
    <row r="122" spans="1:38" s="2" customFormat="1" ht="12" customHeight="1">
      <c r="A122" s="40"/>
      <c r="B122" s="41"/>
      <c r="C122" s="35" t="s">
        <v>12</v>
      </c>
      <c r="D122" s="40"/>
      <c r="E122" s="40"/>
      <c r="F122" s="40"/>
      <c r="G122" s="40"/>
      <c r="H122" s="40"/>
      <c r="I122" s="40"/>
      <c r="J122" s="40"/>
      <c r="K122" s="40"/>
      <c r="L122" s="51"/>
      <c r="M122" s="44"/>
      <c r="N122" s="44"/>
      <c r="O122" s="44"/>
      <c r="P122" s="44"/>
      <c r="Q122" s="44"/>
      <c r="R122" s="44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4"/>
      <c r="AG122" s="44"/>
      <c r="AH122" s="44"/>
      <c r="AI122" s="44"/>
      <c r="AJ122" s="44"/>
      <c r="AK122" s="44"/>
      <c r="AL122" s="44"/>
    </row>
    <row r="123" spans="1:38" s="2" customFormat="1" ht="16.5" customHeight="1">
      <c r="A123" s="40"/>
      <c r="B123" s="41"/>
      <c r="C123" s="40"/>
      <c r="D123" s="40"/>
      <c r="E123" s="243" t="str">
        <f>E7</f>
        <v>Rekonstrukce prostor veterinární kliniky-elektroinstalace</v>
      </c>
      <c r="F123" s="271"/>
      <c r="G123" s="271"/>
      <c r="H123" s="271"/>
      <c r="I123" s="40"/>
      <c r="J123" s="40"/>
      <c r="K123" s="40"/>
      <c r="L123" s="51"/>
      <c r="M123" s="44"/>
      <c r="N123" s="44"/>
      <c r="O123" s="44"/>
      <c r="P123" s="44"/>
      <c r="Q123" s="44"/>
      <c r="R123" s="44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4"/>
      <c r="AG123" s="44"/>
      <c r="AH123" s="44"/>
      <c r="AI123" s="44"/>
      <c r="AJ123" s="44"/>
      <c r="AK123" s="44"/>
      <c r="AL123" s="44"/>
    </row>
    <row r="124" spans="1:38" s="2" customFormat="1" ht="7" customHeight="1">
      <c r="A124" s="40"/>
      <c r="B124" s="41"/>
      <c r="C124" s="40"/>
      <c r="D124" s="40"/>
      <c r="E124" s="40"/>
      <c r="F124" s="40"/>
      <c r="G124" s="40"/>
      <c r="H124" s="40"/>
      <c r="I124" s="40"/>
      <c r="J124" s="40"/>
      <c r="K124" s="40"/>
      <c r="L124" s="51"/>
      <c r="M124" s="44"/>
      <c r="N124" s="44"/>
      <c r="O124" s="44"/>
      <c r="P124" s="44"/>
      <c r="Q124" s="44"/>
      <c r="R124" s="44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4"/>
      <c r="AG124" s="44"/>
      <c r="AH124" s="44"/>
      <c r="AI124" s="44"/>
      <c r="AJ124" s="44"/>
      <c r="AK124" s="44"/>
      <c r="AL124" s="44"/>
    </row>
    <row r="125" spans="1:38" s="2" customFormat="1" ht="12" customHeight="1">
      <c r="A125" s="40"/>
      <c r="B125" s="41"/>
      <c r="C125" s="35" t="s">
        <v>15</v>
      </c>
      <c r="D125" s="40"/>
      <c r="E125" s="40"/>
      <c r="F125" s="36" t="str">
        <f>F10</f>
        <v>Dvůr Králové nad Labem</v>
      </c>
      <c r="G125" s="40"/>
      <c r="H125" s="40"/>
      <c r="I125" s="35" t="s">
        <v>17</v>
      </c>
      <c r="J125" s="102">
        <f>IF(J10="","",J10)</f>
        <v>0</v>
      </c>
      <c r="K125" s="40"/>
      <c r="L125" s="51"/>
      <c r="M125" s="44"/>
      <c r="N125" s="44"/>
      <c r="O125" s="44"/>
      <c r="P125" s="44"/>
      <c r="Q125" s="44"/>
      <c r="R125" s="44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4"/>
      <c r="AG125" s="44"/>
      <c r="AH125" s="44"/>
      <c r="AI125" s="44"/>
      <c r="AJ125" s="44"/>
      <c r="AK125" s="44"/>
      <c r="AL125" s="44"/>
    </row>
    <row r="126" spans="1:38" s="2" customFormat="1" ht="7" customHeight="1">
      <c r="A126" s="40"/>
      <c r="B126" s="41"/>
      <c r="C126" s="40"/>
      <c r="D126" s="40"/>
      <c r="E126" s="40"/>
      <c r="F126" s="40"/>
      <c r="G126" s="40"/>
      <c r="H126" s="40"/>
      <c r="I126" s="40"/>
      <c r="J126" s="40"/>
      <c r="K126" s="40"/>
      <c r="L126" s="51"/>
      <c r="M126" s="44"/>
      <c r="N126" s="44"/>
      <c r="O126" s="44"/>
      <c r="P126" s="44"/>
      <c r="Q126" s="44"/>
      <c r="R126" s="44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4"/>
      <c r="AG126" s="44"/>
      <c r="AH126" s="44"/>
      <c r="AI126" s="44"/>
      <c r="AJ126" s="44"/>
      <c r="AK126" s="44"/>
      <c r="AL126" s="44"/>
    </row>
    <row r="127" spans="1:38" s="2" customFormat="1" ht="15.15" customHeight="1">
      <c r="A127" s="40"/>
      <c r="B127" s="41"/>
      <c r="C127" s="35" t="s">
        <v>18</v>
      </c>
      <c r="D127" s="40"/>
      <c r="E127" s="40"/>
      <c r="F127" s="36" t="str">
        <f>E13</f>
        <v>ZOO Dvůr Králové a.s.</v>
      </c>
      <c r="G127" s="40"/>
      <c r="H127" s="40"/>
      <c r="I127" s="35" t="s">
        <v>22</v>
      </c>
      <c r="J127" s="121" t="str">
        <f>E19</f>
        <v xml:space="preserve"> </v>
      </c>
      <c r="K127" s="40"/>
      <c r="L127" s="51"/>
      <c r="M127" s="44"/>
      <c r="N127" s="44"/>
      <c r="O127" s="44"/>
      <c r="P127" s="44"/>
      <c r="Q127" s="44"/>
      <c r="R127" s="44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4"/>
      <c r="AG127" s="44"/>
      <c r="AH127" s="44"/>
      <c r="AI127" s="44"/>
      <c r="AJ127" s="44"/>
      <c r="AK127" s="44"/>
      <c r="AL127" s="44"/>
    </row>
    <row r="128" spans="1:38" s="2" customFormat="1" ht="15.15" customHeight="1">
      <c r="A128" s="40"/>
      <c r="B128" s="41"/>
      <c r="C128" s="35" t="s">
        <v>21</v>
      </c>
      <c r="D128" s="40"/>
      <c r="E128" s="40"/>
      <c r="F128" s="36" t="str">
        <f>IF(E16="","",E16)</f>
        <v/>
      </c>
      <c r="G128" s="40"/>
      <c r="H128" s="40"/>
      <c r="I128" s="35" t="s">
        <v>25</v>
      </c>
      <c r="J128" s="121"/>
      <c r="K128" s="40"/>
      <c r="L128" s="51"/>
      <c r="M128" s="44"/>
      <c r="N128" s="44"/>
      <c r="O128" s="44"/>
      <c r="P128" s="44"/>
      <c r="Q128" s="44"/>
      <c r="R128" s="44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4"/>
      <c r="AG128" s="44"/>
      <c r="AH128" s="44"/>
      <c r="AI128" s="44"/>
      <c r="AJ128" s="44"/>
      <c r="AK128" s="44"/>
      <c r="AL128" s="44"/>
    </row>
    <row r="129" spans="1:65" s="2" customFormat="1" ht="10.25" customHeight="1">
      <c r="A129" s="40"/>
      <c r="B129" s="41"/>
      <c r="C129" s="40"/>
      <c r="D129" s="40"/>
      <c r="E129" s="40"/>
      <c r="F129" s="40"/>
      <c r="G129" s="40"/>
      <c r="H129" s="40"/>
      <c r="I129" s="40"/>
      <c r="J129" s="40"/>
      <c r="K129" s="40"/>
      <c r="L129" s="51"/>
      <c r="M129" s="44"/>
      <c r="N129" s="44"/>
      <c r="O129" s="44"/>
      <c r="P129" s="44"/>
      <c r="Q129" s="44"/>
      <c r="R129" s="44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4"/>
      <c r="AG129" s="44"/>
      <c r="AH129" s="44"/>
      <c r="AI129" s="44"/>
      <c r="AJ129" s="44"/>
      <c r="AK129" s="44"/>
      <c r="AL129" s="44"/>
    </row>
    <row r="130" spans="1:65" s="11" customFormat="1" ht="29.25" customHeight="1">
      <c r="A130" s="135"/>
      <c r="B130" s="136"/>
      <c r="C130" s="137" t="s">
        <v>101</v>
      </c>
      <c r="D130" s="138" t="s">
        <v>52</v>
      </c>
      <c r="E130" s="138" t="s">
        <v>48</v>
      </c>
      <c r="F130" s="138" t="s">
        <v>49</v>
      </c>
      <c r="G130" s="138" t="s">
        <v>102</v>
      </c>
      <c r="H130" s="138" t="s">
        <v>103</v>
      </c>
      <c r="I130" s="138" t="s">
        <v>104</v>
      </c>
      <c r="J130" s="139" t="s">
        <v>78</v>
      </c>
      <c r="K130" s="140" t="s">
        <v>105</v>
      </c>
      <c r="L130" s="141"/>
      <c r="M130" s="72" t="s">
        <v>1</v>
      </c>
      <c r="N130" s="73" t="s">
        <v>31</v>
      </c>
      <c r="O130" s="73" t="s">
        <v>106</v>
      </c>
      <c r="P130" s="73" t="s">
        <v>107</v>
      </c>
      <c r="Q130" s="73" t="s">
        <v>108</v>
      </c>
      <c r="R130" s="73" t="s">
        <v>109</v>
      </c>
      <c r="S130" s="73" t="s">
        <v>110</v>
      </c>
      <c r="T130" s="74" t="s">
        <v>111</v>
      </c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42"/>
      <c r="AG130" s="142"/>
      <c r="AH130" s="142"/>
      <c r="AI130" s="142"/>
      <c r="AJ130" s="142"/>
      <c r="AK130" s="142"/>
      <c r="AL130" s="142"/>
    </row>
    <row r="131" spans="1:65" s="2" customFormat="1" ht="22.75" customHeight="1">
      <c r="A131" s="40"/>
      <c r="B131" s="41"/>
      <c r="C131" s="80" t="s">
        <v>112</v>
      </c>
      <c r="D131" s="40"/>
      <c r="E131" s="40"/>
      <c r="F131" s="40"/>
      <c r="G131" s="40"/>
      <c r="H131" s="40"/>
      <c r="I131" s="40"/>
      <c r="J131" s="143">
        <f>SUM(J134:J166)</f>
        <v>0</v>
      </c>
      <c r="K131" s="40"/>
      <c r="L131" s="41"/>
      <c r="M131" s="75"/>
      <c r="N131" s="66"/>
      <c r="O131" s="76"/>
      <c r="P131" s="144" t="e">
        <f>P132+#REF!+#REF!</f>
        <v>#REF!</v>
      </c>
      <c r="Q131" s="76"/>
      <c r="R131" s="144" t="e">
        <f>R132+#REF!+#REF!</f>
        <v>#REF!</v>
      </c>
      <c r="S131" s="76"/>
      <c r="T131" s="145" t="e">
        <f>T132+#REF!+#REF!</f>
        <v>#REF!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4"/>
      <c r="AG131" s="44"/>
      <c r="AH131" s="44"/>
      <c r="AI131" s="44"/>
      <c r="AJ131" s="44"/>
      <c r="AK131" s="44"/>
      <c r="AL131" s="44"/>
      <c r="AT131" s="15" t="s">
        <v>66</v>
      </c>
      <c r="AU131" s="15" t="s">
        <v>80</v>
      </c>
      <c r="BK131" s="17" t="e">
        <f>BK132+#REF!+#REF!</f>
        <v>#REF!</v>
      </c>
    </row>
    <row r="132" spans="1:65" s="12" customFormat="1" ht="25.9" customHeight="1">
      <c r="A132" s="147"/>
      <c r="B132" s="148"/>
      <c r="C132" s="147"/>
      <c r="D132" s="149"/>
      <c r="E132" s="150"/>
      <c r="F132" s="150"/>
      <c r="G132" s="147"/>
      <c r="H132" s="147"/>
      <c r="I132" s="147"/>
      <c r="J132" s="151"/>
      <c r="K132" s="147"/>
      <c r="L132" s="148"/>
      <c r="M132" s="152"/>
      <c r="N132" s="153"/>
      <c r="O132" s="153"/>
      <c r="P132" s="154">
        <f>P133+P144+P146+P154</f>
        <v>575.55099999999993</v>
      </c>
      <c r="Q132" s="153"/>
      <c r="R132" s="154">
        <f>R133+R144+R146+R154</f>
        <v>105.18765999999999</v>
      </c>
      <c r="S132" s="153"/>
      <c r="T132" s="155">
        <f>T133+T144+T146+T154</f>
        <v>2.1189999999999998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R132" s="18" t="s">
        <v>72</v>
      </c>
      <c r="AT132" s="19" t="s">
        <v>66</v>
      </c>
      <c r="AU132" s="19" t="s">
        <v>67</v>
      </c>
      <c r="AY132" s="18" t="s">
        <v>115</v>
      </c>
      <c r="BK132" s="20">
        <f>BK133+BK144+BK146+BK154</f>
        <v>0</v>
      </c>
    </row>
    <row r="133" spans="1:65" s="12" customFormat="1" ht="22.75" customHeight="1">
      <c r="A133" s="147"/>
      <c r="B133" s="148"/>
      <c r="C133" s="147"/>
      <c r="D133" s="149"/>
      <c r="E133" s="158"/>
      <c r="F133" s="158"/>
      <c r="G133" s="147"/>
      <c r="H133" s="147"/>
      <c r="I133" s="147"/>
      <c r="J133" s="159"/>
      <c r="K133" s="147"/>
      <c r="L133" s="148"/>
      <c r="M133" s="152"/>
      <c r="N133" s="153"/>
      <c r="O133" s="153"/>
      <c r="P133" s="154">
        <f>SUM(P134:P143)</f>
        <v>204.46799999999999</v>
      </c>
      <c r="Q133" s="153"/>
      <c r="R133" s="154">
        <f>SUM(R134:R143)</f>
        <v>101.95910999999998</v>
      </c>
      <c r="S133" s="153"/>
      <c r="T133" s="155">
        <f>SUM(T134:T143)</f>
        <v>0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R133" s="18" t="s">
        <v>72</v>
      </c>
      <c r="AT133" s="19" t="s">
        <v>66</v>
      </c>
      <c r="AU133" s="19" t="s">
        <v>72</v>
      </c>
      <c r="AY133" s="18" t="s">
        <v>115</v>
      </c>
      <c r="BK133" s="20">
        <f>SUM(BK134:BK143)</f>
        <v>0</v>
      </c>
    </row>
    <row r="134" spans="1:65" s="2" customFormat="1" ht="52">
      <c r="A134" s="40"/>
      <c r="B134" s="41"/>
      <c r="C134" s="216">
        <v>1</v>
      </c>
      <c r="D134" s="216"/>
      <c r="E134" s="217"/>
      <c r="F134" s="218" t="s">
        <v>464</v>
      </c>
      <c r="G134" s="219" t="s">
        <v>495</v>
      </c>
      <c r="H134" s="220">
        <v>2</v>
      </c>
      <c r="I134" s="235">
        <v>0</v>
      </c>
      <c r="J134" s="221">
        <f>ROUND(I134*H134,2)</f>
        <v>0</v>
      </c>
      <c r="K134" s="222"/>
      <c r="L134" s="41"/>
      <c r="M134" s="168" t="s">
        <v>1</v>
      </c>
      <c r="N134" s="169" t="s">
        <v>32</v>
      </c>
      <c r="O134" s="170">
        <v>0.30099999999999999</v>
      </c>
      <c r="P134" s="170">
        <f>O134*H134</f>
        <v>0.60199999999999998</v>
      </c>
      <c r="Q134" s="170">
        <v>9.1800000000000007E-3</v>
      </c>
      <c r="R134" s="170">
        <f>Q134*H134</f>
        <v>1.8360000000000001E-2</v>
      </c>
      <c r="S134" s="170">
        <v>0</v>
      </c>
      <c r="T134" s="171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4"/>
      <c r="AG134" s="44"/>
      <c r="AH134" s="44"/>
      <c r="AI134" s="44"/>
      <c r="AJ134" s="44"/>
      <c r="AK134" s="44"/>
      <c r="AL134" s="44"/>
      <c r="AR134" s="21" t="s">
        <v>122</v>
      </c>
      <c r="AT134" s="21" t="s">
        <v>118</v>
      </c>
      <c r="AU134" s="21" t="s">
        <v>74</v>
      </c>
      <c r="AY134" s="15" t="s">
        <v>115</v>
      </c>
      <c r="BE134" s="22">
        <f>IF(N134="základní",J134,0)</f>
        <v>0</v>
      </c>
      <c r="BF134" s="22">
        <f>IF(N134="snížená",J134,0)</f>
        <v>0</v>
      </c>
      <c r="BG134" s="22">
        <f>IF(N134="zákl. přenesená",J134,0)</f>
        <v>0</v>
      </c>
      <c r="BH134" s="22">
        <f>IF(N134="sníž. přenesená",J134,0)</f>
        <v>0</v>
      </c>
      <c r="BI134" s="22">
        <f>IF(N134="nulová",J134,0)</f>
        <v>0</v>
      </c>
      <c r="BJ134" s="15" t="s">
        <v>72</v>
      </c>
      <c r="BK134" s="22">
        <f>ROUND(I134*H134,2)</f>
        <v>0</v>
      </c>
      <c r="BL134" s="15" t="s">
        <v>122</v>
      </c>
      <c r="BM134" s="21" t="s">
        <v>123</v>
      </c>
    </row>
    <row r="135" spans="1:65" s="2" customFormat="1" ht="39">
      <c r="A135" s="40"/>
      <c r="B135" s="41"/>
      <c r="C135" s="223">
        <v>2</v>
      </c>
      <c r="D135" s="224"/>
      <c r="E135" s="225"/>
      <c r="F135" s="218" t="s">
        <v>465</v>
      </c>
      <c r="G135" s="219" t="s">
        <v>495</v>
      </c>
      <c r="H135" s="220">
        <v>2</v>
      </c>
      <c r="I135" s="235">
        <v>0</v>
      </c>
      <c r="J135" s="221">
        <f t="shared" ref="J135:J166" si="0">ROUND(I135*H135,2)</f>
        <v>0</v>
      </c>
      <c r="K135" s="226"/>
      <c r="L135" s="182"/>
      <c r="M135" s="183" t="s">
        <v>1</v>
      </c>
      <c r="N135" s="184" t="s">
        <v>32</v>
      </c>
      <c r="O135" s="170">
        <v>0</v>
      </c>
      <c r="P135" s="170">
        <f>O135*H135</f>
        <v>0</v>
      </c>
      <c r="Q135" s="170">
        <v>4.2999999999999997E-2</v>
      </c>
      <c r="R135" s="170">
        <f>Q135*H135</f>
        <v>8.5999999999999993E-2</v>
      </c>
      <c r="S135" s="170">
        <v>0</v>
      </c>
      <c r="T135" s="171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4"/>
      <c r="AG135" s="44"/>
      <c r="AH135" s="44"/>
      <c r="AI135" s="44"/>
      <c r="AJ135" s="44"/>
      <c r="AK135" s="44"/>
      <c r="AL135" s="44"/>
      <c r="AR135" s="21" t="s">
        <v>125</v>
      </c>
      <c r="AT135" s="21" t="s">
        <v>124</v>
      </c>
      <c r="AU135" s="21" t="s">
        <v>74</v>
      </c>
      <c r="AY135" s="15" t="s">
        <v>115</v>
      </c>
      <c r="BE135" s="22">
        <f>IF(N135="základní",J135,0)</f>
        <v>0</v>
      </c>
      <c r="BF135" s="22">
        <f>IF(N135="snížená",J135,0)</f>
        <v>0</v>
      </c>
      <c r="BG135" s="22">
        <f>IF(N135="zákl. přenesená",J135,0)</f>
        <v>0</v>
      </c>
      <c r="BH135" s="22">
        <f>IF(N135="sníž. přenesená",J135,0)</f>
        <v>0</v>
      </c>
      <c r="BI135" s="22">
        <f>IF(N135="nulová",J135,0)</f>
        <v>0</v>
      </c>
      <c r="BJ135" s="15" t="s">
        <v>72</v>
      </c>
      <c r="BK135" s="22">
        <f>ROUND(I135*H135,2)</f>
        <v>0</v>
      </c>
      <c r="BL135" s="15" t="s">
        <v>122</v>
      </c>
      <c r="BM135" s="21" t="s">
        <v>126</v>
      </c>
    </row>
    <row r="136" spans="1:65" s="2" customFormat="1" ht="24.15" customHeight="1">
      <c r="A136" s="40"/>
      <c r="B136" s="41"/>
      <c r="C136" s="216">
        <v>3</v>
      </c>
      <c r="D136" s="216"/>
      <c r="E136" s="217"/>
      <c r="F136" s="218" t="s">
        <v>466</v>
      </c>
      <c r="G136" s="219" t="s">
        <v>495</v>
      </c>
      <c r="H136" s="220">
        <v>34</v>
      </c>
      <c r="I136" s="235">
        <v>0</v>
      </c>
      <c r="J136" s="221">
        <f t="shared" si="0"/>
        <v>0</v>
      </c>
      <c r="K136" s="222"/>
      <c r="L136" s="41"/>
      <c r="M136" s="168" t="s">
        <v>1</v>
      </c>
      <c r="N136" s="169" t="s">
        <v>32</v>
      </c>
      <c r="O136" s="170">
        <v>0.45600000000000002</v>
      </c>
      <c r="P136" s="170">
        <f>O136*H136</f>
        <v>15.504000000000001</v>
      </c>
      <c r="Q136" s="170">
        <v>1.1469999999999999E-2</v>
      </c>
      <c r="R136" s="170">
        <f>Q136*H136</f>
        <v>0.38997999999999999</v>
      </c>
      <c r="S136" s="170">
        <v>0</v>
      </c>
      <c r="T136" s="171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4"/>
      <c r="AG136" s="44"/>
      <c r="AH136" s="44"/>
      <c r="AI136" s="44"/>
      <c r="AJ136" s="44"/>
      <c r="AK136" s="44"/>
      <c r="AL136" s="44"/>
      <c r="AR136" s="21" t="s">
        <v>122</v>
      </c>
      <c r="AT136" s="21" t="s">
        <v>118</v>
      </c>
      <c r="AU136" s="21" t="s">
        <v>74</v>
      </c>
      <c r="AY136" s="15" t="s">
        <v>115</v>
      </c>
      <c r="BE136" s="22">
        <f>IF(N136="základní",J136,0)</f>
        <v>0</v>
      </c>
      <c r="BF136" s="22">
        <f>IF(N136="snížená",J136,0)</f>
        <v>0</v>
      </c>
      <c r="BG136" s="22">
        <f>IF(N136="zákl. přenesená",J136,0)</f>
        <v>0</v>
      </c>
      <c r="BH136" s="22">
        <f>IF(N136="sníž. přenesená",J136,0)</f>
        <v>0</v>
      </c>
      <c r="BI136" s="22">
        <f>IF(N136="nulová",J136,0)</f>
        <v>0</v>
      </c>
      <c r="BJ136" s="15" t="s">
        <v>72</v>
      </c>
      <c r="BK136" s="22">
        <f>ROUND(I136*H136,2)</f>
        <v>0</v>
      </c>
      <c r="BL136" s="15" t="s">
        <v>122</v>
      </c>
      <c r="BM136" s="21" t="s">
        <v>129</v>
      </c>
    </row>
    <row r="137" spans="1:65" s="2" customFormat="1" ht="24.15" customHeight="1">
      <c r="A137" s="40"/>
      <c r="B137" s="41"/>
      <c r="C137" s="223">
        <v>4</v>
      </c>
      <c r="D137" s="216"/>
      <c r="E137" s="217"/>
      <c r="F137" s="218" t="s">
        <v>467</v>
      </c>
      <c r="G137" s="219" t="s">
        <v>495</v>
      </c>
      <c r="H137" s="220">
        <v>17</v>
      </c>
      <c r="I137" s="235">
        <v>0</v>
      </c>
      <c r="J137" s="221">
        <f t="shared" si="0"/>
        <v>0</v>
      </c>
      <c r="K137" s="222"/>
      <c r="L137" s="41"/>
      <c r="M137" s="168" t="s">
        <v>1</v>
      </c>
      <c r="N137" s="169" t="s">
        <v>32</v>
      </c>
      <c r="O137" s="170">
        <v>0.54600000000000004</v>
      </c>
      <c r="P137" s="170">
        <f>O137*H137</f>
        <v>9.282</v>
      </c>
      <c r="Q137" s="170">
        <v>7.9210000000000003E-2</v>
      </c>
      <c r="R137" s="170">
        <f>Q137*H137</f>
        <v>1.34657</v>
      </c>
      <c r="S137" s="170">
        <v>0</v>
      </c>
      <c r="T137" s="171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4"/>
      <c r="AG137" s="44"/>
      <c r="AH137" s="44"/>
      <c r="AI137" s="44"/>
      <c r="AJ137" s="44"/>
      <c r="AK137" s="44"/>
      <c r="AL137" s="44"/>
      <c r="AR137" s="21" t="s">
        <v>122</v>
      </c>
      <c r="AT137" s="21" t="s">
        <v>118</v>
      </c>
      <c r="AU137" s="21" t="s">
        <v>74</v>
      </c>
      <c r="AY137" s="15" t="s">
        <v>115</v>
      </c>
      <c r="BE137" s="22">
        <f>IF(N137="základní",J137,0)</f>
        <v>0</v>
      </c>
      <c r="BF137" s="22">
        <f>IF(N137="snížená",J137,0)</f>
        <v>0</v>
      </c>
      <c r="BG137" s="22">
        <f>IF(N137="zákl. přenesená",J137,0)</f>
        <v>0</v>
      </c>
      <c r="BH137" s="22">
        <f>IF(N137="sníž. přenesená",J137,0)</f>
        <v>0</v>
      </c>
      <c r="BI137" s="22">
        <f>IF(N137="nulová",J137,0)</f>
        <v>0</v>
      </c>
      <c r="BJ137" s="15" t="s">
        <v>72</v>
      </c>
      <c r="BK137" s="22">
        <f>ROUND(I137*H137,2)</f>
        <v>0</v>
      </c>
      <c r="BL137" s="15" t="s">
        <v>122</v>
      </c>
      <c r="BM137" s="21" t="s">
        <v>133</v>
      </c>
    </row>
    <row r="138" spans="1:65" s="13" customFormat="1" ht="26">
      <c r="A138" s="185"/>
      <c r="B138" s="186"/>
      <c r="C138" s="223">
        <v>5</v>
      </c>
      <c r="D138" s="216"/>
      <c r="E138" s="217"/>
      <c r="F138" s="218" t="s">
        <v>468</v>
      </c>
      <c r="G138" s="219" t="s">
        <v>495</v>
      </c>
      <c r="H138" s="220">
        <v>4</v>
      </c>
      <c r="I138" s="235">
        <v>0</v>
      </c>
      <c r="J138" s="221">
        <f t="shared" si="0"/>
        <v>0</v>
      </c>
      <c r="K138" s="185"/>
      <c r="L138" s="186"/>
      <c r="M138" s="191"/>
      <c r="N138" s="192"/>
      <c r="O138" s="192"/>
      <c r="P138" s="192"/>
      <c r="Q138" s="192"/>
      <c r="R138" s="192"/>
      <c r="S138" s="192"/>
      <c r="T138" s="193"/>
      <c r="U138" s="185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T138" s="23" t="s">
        <v>134</v>
      </c>
      <c r="AU138" s="23" t="s">
        <v>74</v>
      </c>
      <c r="AV138" s="13" t="s">
        <v>74</v>
      </c>
      <c r="AW138" s="13" t="s">
        <v>24</v>
      </c>
      <c r="AX138" s="13" t="s">
        <v>72</v>
      </c>
      <c r="AY138" s="23" t="s">
        <v>115</v>
      </c>
    </row>
    <row r="139" spans="1:65" s="13" customFormat="1" ht="15.5">
      <c r="A139" s="185"/>
      <c r="B139" s="186"/>
      <c r="C139" s="223">
        <v>6</v>
      </c>
      <c r="D139" s="216"/>
      <c r="E139" s="217"/>
      <c r="F139" s="218" t="s">
        <v>469</v>
      </c>
      <c r="G139" s="219" t="s">
        <v>495</v>
      </c>
      <c r="H139" s="220">
        <v>5</v>
      </c>
      <c r="I139" s="235">
        <v>0</v>
      </c>
      <c r="J139" s="221">
        <f t="shared" si="0"/>
        <v>0</v>
      </c>
      <c r="K139" s="185"/>
      <c r="L139" s="186"/>
      <c r="M139" s="191"/>
      <c r="N139" s="192"/>
      <c r="O139" s="192"/>
      <c r="P139" s="192"/>
      <c r="Q139" s="192"/>
      <c r="R139" s="192"/>
      <c r="S139" s="192"/>
      <c r="T139" s="193"/>
      <c r="U139" s="185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T139" s="23" t="s">
        <v>134</v>
      </c>
      <c r="AU139" s="23" t="s">
        <v>74</v>
      </c>
      <c r="AV139" s="13" t="s">
        <v>74</v>
      </c>
      <c r="AW139" s="13" t="s">
        <v>24</v>
      </c>
      <c r="AX139" s="13" t="s">
        <v>72</v>
      </c>
      <c r="AY139" s="23" t="s">
        <v>115</v>
      </c>
    </row>
    <row r="140" spans="1:65" s="2" customFormat="1" ht="15.5">
      <c r="A140" s="40"/>
      <c r="B140" s="41"/>
      <c r="C140" s="216">
        <v>7</v>
      </c>
      <c r="D140" s="216"/>
      <c r="E140" s="217"/>
      <c r="F140" s="218" t="s">
        <v>470</v>
      </c>
      <c r="G140" s="219" t="s">
        <v>495</v>
      </c>
      <c r="H140" s="220">
        <v>40</v>
      </c>
      <c r="I140" s="235">
        <v>0</v>
      </c>
      <c r="J140" s="221">
        <f t="shared" si="0"/>
        <v>0</v>
      </c>
      <c r="K140" s="222"/>
      <c r="L140" s="41"/>
      <c r="M140" s="168" t="s">
        <v>1</v>
      </c>
      <c r="N140" s="169" t="s">
        <v>32</v>
      </c>
      <c r="O140" s="170">
        <v>2.0019999999999998</v>
      </c>
      <c r="P140" s="170">
        <f>O140*H140</f>
        <v>80.079999999999984</v>
      </c>
      <c r="Q140" s="170">
        <v>2.5018899999999999</v>
      </c>
      <c r="R140" s="170">
        <f>Q140*H140</f>
        <v>100.07559999999999</v>
      </c>
      <c r="S140" s="170">
        <v>0</v>
      </c>
      <c r="T140" s="171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4"/>
      <c r="AG140" s="44"/>
      <c r="AH140" s="44"/>
      <c r="AI140" s="44"/>
      <c r="AJ140" s="44"/>
      <c r="AK140" s="44"/>
      <c r="AL140" s="44"/>
      <c r="AR140" s="21" t="s">
        <v>122</v>
      </c>
      <c r="AT140" s="21" t="s">
        <v>118</v>
      </c>
      <c r="AU140" s="21" t="s">
        <v>74</v>
      </c>
      <c r="AY140" s="15" t="s">
        <v>115</v>
      </c>
      <c r="BE140" s="22">
        <f>IF(N140="základní",J140,0)</f>
        <v>0</v>
      </c>
      <c r="BF140" s="22">
        <f>IF(N140="snížená",J140,0)</f>
        <v>0</v>
      </c>
      <c r="BG140" s="22">
        <f>IF(N140="zákl. přenesená",J140,0)</f>
        <v>0</v>
      </c>
      <c r="BH140" s="22">
        <f>IF(N140="sníž. přenesená",J140,0)</f>
        <v>0</v>
      </c>
      <c r="BI140" s="22">
        <f>IF(N140="nulová",J140,0)</f>
        <v>0</v>
      </c>
      <c r="BJ140" s="15" t="s">
        <v>72</v>
      </c>
      <c r="BK140" s="22">
        <f>ROUND(I140*H140,2)</f>
        <v>0</v>
      </c>
      <c r="BL140" s="15" t="s">
        <v>122</v>
      </c>
      <c r="BM140" s="21" t="s">
        <v>145</v>
      </c>
    </row>
    <row r="141" spans="1:65" s="2" customFormat="1" ht="15.5">
      <c r="A141" s="40"/>
      <c r="B141" s="41"/>
      <c r="C141" s="216">
        <v>8</v>
      </c>
      <c r="D141" s="216"/>
      <c r="E141" s="217"/>
      <c r="F141" s="218" t="s">
        <v>471</v>
      </c>
      <c r="G141" s="219" t="s">
        <v>496</v>
      </c>
      <c r="H141" s="220">
        <v>30</v>
      </c>
      <c r="I141" s="235">
        <v>0</v>
      </c>
      <c r="J141" s="221">
        <f t="shared" si="0"/>
        <v>0</v>
      </c>
      <c r="K141" s="222"/>
      <c r="L141" s="41"/>
      <c r="M141" s="168" t="s">
        <v>1</v>
      </c>
      <c r="N141" s="169" t="s">
        <v>32</v>
      </c>
      <c r="O141" s="170">
        <v>0.9</v>
      </c>
      <c r="P141" s="170">
        <f>O141*H141</f>
        <v>27</v>
      </c>
      <c r="Q141" s="170">
        <v>1.42E-3</v>
      </c>
      <c r="R141" s="170">
        <f>Q141*H141</f>
        <v>4.2599999999999999E-2</v>
      </c>
      <c r="S141" s="170">
        <v>0</v>
      </c>
      <c r="T141" s="171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4"/>
      <c r="AG141" s="44"/>
      <c r="AH141" s="44"/>
      <c r="AI141" s="44"/>
      <c r="AJ141" s="44"/>
      <c r="AK141" s="44"/>
      <c r="AL141" s="44"/>
      <c r="AR141" s="21" t="s">
        <v>122</v>
      </c>
      <c r="AT141" s="21" t="s">
        <v>118</v>
      </c>
      <c r="AU141" s="21" t="s">
        <v>74</v>
      </c>
      <c r="AY141" s="15" t="s">
        <v>115</v>
      </c>
      <c r="BE141" s="22">
        <f>IF(N141="základní",J141,0)</f>
        <v>0</v>
      </c>
      <c r="BF141" s="22">
        <f>IF(N141="snížená",J141,0)</f>
        <v>0</v>
      </c>
      <c r="BG141" s="22">
        <f>IF(N141="zákl. přenesená",J141,0)</f>
        <v>0</v>
      </c>
      <c r="BH141" s="22">
        <f>IF(N141="sníž. přenesená",J141,0)</f>
        <v>0</v>
      </c>
      <c r="BI141" s="22">
        <f>IF(N141="nulová",J141,0)</f>
        <v>0</v>
      </c>
      <c r="BJ141" s="15" t="s">
        <v>72</v>
      </c>
      <c r="BK141" s="22">
        <f>ROUND(I141*H141,2)</f>
        <v>0</v>
      </c>
      <c r="BL141" s="15" t="s">
        <v>122</v>
      </c>
      <c r="BM141" s="21" t="s">
        <v>149</v>
      </c>
    </row>
    <row r="142" spans="1:65" s="2" customFormat="1" ht="15.5">
      <c r="A142" s="40"/>
      <c r="B142" s="41"/>
      <c r="C142" s="216">
        <v>9</v>
      </c>
      <c r="D142" s="216"/>
      <c r="E142" s="217"/>
      <c r="F142" s="218" t="s">
        <v>472</v>
      </c>
      <c r="G142" s="219" t="s">
        <v>139</v>
      </c>
      <c r="H142" s="220">
        <v>250</v>
      </c>
      <c r="I142" s="235">
        <v>0</v>
      </c>
      <c r="J142" s="221">
        <f t="shared" si="0"/>
        <v>0</v>
      </c>
      <c r="K142" s="222"/>
      <c r="L142" s="41"/>
      <c r="M142" s="168" t="s">
        <v>1</v>
      </c>
      <c r="N142" s="169" t="s">
        <v>32</v>
      </c>
      <c r="O142" s="170">
        <v>0.28799999999999998</v>
      </c>
      <c r="P142" s="170">
        <f>O142*H142</f>
        <v>72</v>
      </c>
      <c r="Q142" s="170">
        <v>0</v>
      </c>
      <c r="R142" s="170">
        <f>Q142*H142</f>
        <v>0</v>
      </c>
      <c r="S142" s="170">
        <v>0</v>
      </c>
      <c r="T142" s="171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4"/>
      <c r="AG142" s="44"/>
      <c r="AH142" s="44"/>
      <c r="AI142" s="44"/>
      <c r="AJ142" s="44"/>
      <c r="AK142" s="44"/>
      <c r="AL142" s="44"/>
      <c r="AR142" s="21" t="s">
        <v>122</v>
      </c>
      <c r="AT142" s="21" t="s">
        <v>118</v>
      </c>
      <c r="AU142" s="21" t="s">
        <v>74</v>
      </c>
      <c r="AY142" s="15" t="s">
        <v>115</v>
      </c>
      <c r="BE142" s="22">
        <f>IF(N142="základní",J142,0)</f>
        <v>0</v>
      </c>
      <c r="BF142" s="22">
        <f>IF(N142="snížená",J142,0)</f>
        <v>0</v>
      </c>
      <c r="BG142" s="22">
        <f>IF(N142="zákl. přenesená",J142,0)</f>
        <v>0</v>
      </c>
      <c r="BH142" s="22">
        <f>IF(N142="sníž. přenesená",J142,0)</f>
        <v>0</v>
      </c>
      <c r="BI142" s="22">
        <f>IF(N142="nulová",J142,0)</f>
        <v>0</v>
      </c>
      <c r="BJ142" s="15" t="s">
        <v>72</v>
      </c>
      <c r="BK142" s="22">
        <f>ROUND(I142*H142,2)</f>
        <v>0</v>
      </c>
      <c r="BL142" s="15" t="s">
        <v>122</v>
      </c>
      <c r="BM142" s="21" t="s">
        <v>153</v>
      </c>
    </row>
    <row r="143" spans="1:65" s="2" customFormat="1" ht="15.5">
      <c r="A143" s="40"/>
      <c r="B143" s="41"/>
      <c r="C143" s="216">
        <v>10</v>
      </c>
      <c r="D143" s="216"/>
      <c r="E143" s="217"/>
      <c r="F143" s="218" t="s">
        <v>473</v>
      </c>
      <c r="G143" s="219" t="s">
        <v>139</v>
      </c>
      <c r="H143" s="220">
        <v>100</v>
      </c>
      <c r="I143" s="235">
        <v>0</v>
      </c>
      <c r="J143" s="221">
        <f t="shared" si="0"/>
        <v>0</v>
      </c>
      <c r="K143" s="222"/>
      <c r="L143" s="41"/>
      <c r="M143" s="168" t="s">
        <v>1</v>
      </c>
      <c r="N143" s="169" t="s">
        <v>32</v>
      </c>
      <c r="O143" s="170">
        <v>0</v>
      </c>
      <c r="P143" s="170">
        <f>O143*H143</f>
        <v>0</v>
      </c>
      <c r="Q143" s="170">
        <v>0</v>
      </c>
      <c r="R143" s="170">
        <f>Q143*H143</f>
        <v>0</v>
      </c>
      <c r="S143" s="170">
        <v>0</v>
      </c>
      <c r="T143" s="171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4"/>
      <c r="AG143" s="44"/>
      <c r="AH143" s="44"/>
      <c r="AI143" s="44"/>
      <c r="AJ143" s="44"/>
      <c r="AK143" s="44"/>
      <c r="AL143" s="44"/>
      <c r="AR143" s="21" t="s">
        <v>122</v>
      </c>
      <c r="AT143" s="21" t="s">
        <v>118</v>
      </c>
      <c r="AU143" s="21" t="s">
        <v>74</v>
      </c>
      <c r="AY143" s="15" t="s">
        <v>115</v>
      </c>
      <c r="BE143" s="22">
        <f>IF(N143="základní",J143,0)</f>
        <v>0</v>
      </c>
      <c r="BF143" s="22">
        <f>IF(N143="snížená",J143,0)</f>
        <v>0</v>
      </c>
      <c r="BG143" s="22">
        <f>IF(N143="zákl. přenesená",J143,0)</f>
        <v>0</v>
      </c>
      <c r="BH143" s="22">
        <f>IF(N143="sníž. přenesená",J143,0)</f>
        <v>0</v>
      </c>
      <c r="BI143" s="22">
        <f>IF(N143="nulová",J143,0)</f>
        <v>0</v>
      </c>
      <c r="BJ143" s="15" t="s">
        <v>72</v>
      </c>
      <c r="BK143" s="22">
        <f>ROUND(I143*H143,2)</f>
        <v>0</v>
      </c>
      <c r="BL143" s="15" t="s">
        <v>122</v>
      </c>
      <c r="BM143" s="21" t="s">
        <v>157</v>
      </c>
    </row>
    <row r="144" spans="1:65" s="12" customFormat="1" ht="15.5">
      <c r="A144" s="147"/>
      <c r="B144" s="148"/>
      <c r="C144" s="216">
        <v>11</v>
      </c>
      <c r="D144" s="216"/>
      <c r="E144" s="217"/>
      <c r="F144" s="218" t="s">
        <v>474</v>
      </c>
      <c r="G144" s="219" t="s">
        <v>139</v>
      </c>
      <c r="H144" s="220">
        <v>15</v>
      </c>
      <c r="I144" s="235">
        <v>0</v>
      </c>
      <c r="J144" s="221">
        <f t="shared" si="0"/>
        <v>0</v>
      </c>
      <c r="K144" s="147"/>
      <c r="L144" s="148"/>
      <c r="M144" s="152"/>
      <c r="N144" s="153"/>
      <c r="O144" s="153"/>
      <c r="P144" s="154">
        <f>SUM(P145:P145)</f>
        <v>331.65999999999997</v>
      </c>
      <c r="Q144" s="153"/>
      <c r="R144" s="154">
        <f>SUM(R145:R145)</f>
        <v>0.34179999999999999</v>
      </c>
      <c r="S144" s="153"/>
      <c r="T144" s="155">
        <f>SUM(T145:T145)</f>
        <v>0</v>
      </c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R144" s="18" t="s">
        <v>72</v>
      </c>
      <c r="AT144" s="19" t="s">
        <v>66</v>
      </c>
      <c r="AU144" s="19" t="s">
        <v>72</v>
      </c>
      <c r="AY144" s="18" t="s">
        <v>115</v>
      </c>
      <c r="BK144" s="20">
        <f>SUM(BK145:BK145)</f>
        <v>0</v>
      </c>
    </row>
    <row r="145" spans="1:65" s="2" customFormat="1" ht="15.5">
      <c r="A145" s="40"/>
      <c r="B145" s="41"/>
      <c r="C145" s="216">
        <v>12</v>
      </c>
      <c r="D145" s="216"/>
      <c r="E145" s="217"/>
      <c r="F145" s="218" t="s">
        <v>475</v>
      </c>
      <c r="G145" s="219" t="s">
        <v>139</v>
      </c>
      <c r="H145" s="220">
        <v>20</v>
      </c>
      <c r="I145" s="235">
        <v>0</v>
      </c>
      <c r="J145" s="221">
        <f t="shared" si="0"/>
        <v>0</v>
      </c>
      <c r="K145" s="222"/>
      <c r="L145" s="41"/>
      <c r="M145" s="168" t="s">
        <v>1</v>
      </c>
      <c r="N145" s="169" t="s">
        <v>32</v>
      </c>
      <c r="O145" s="170">
        <v>16.582999999999998</v>
      </c>
      <c r="P145" s="170">
        <f>O145*H145</f>
        <v>331.65999999999997</v>
      </c>
      <c r="Q145" s="170">
        <v>1.7090000000000001E-2</v>
      </c>
      <c r="R145" s="170">
        <f>Q145*H145</f>
        <v>0.34179999999999999</v>
      </c>
      <c r="S145" s="170">
        <v>0</v>
      </c>
      <c r="T145" s="171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4"/>
      <c r="AG145" s="44"/>
      <c r="AH145" s="44"/>
      <c r="AI145" s="44"/>
      <c r="AJ145" s="44"/>
      <c r="AK145" s="44"/>
      <c r="AL145" s="44"/>
      <c r="AR145" s="21" t="s">
        <v>122</v>
      </c>
      <c r="AT145" s="21" t="s">
        <v>118</v>
      </c>
      <c r="AU145" s="21" t="s">
        <v>74</v>
      </c>
      <c r="AY145" s="15" t="s">
        <v>115</v>
      </c>
      <c r="BE145" s="22">
        <f>IF(N145="základní",J145,0)</f>
        <v>0</v>
      </c>
      <c r="BF145" s="22">
        <f>IF(N145="snížená",J145,0)</f>
        <v>0</v>
      </c>
      <c r="BG145" s="22">
        <f>IF(N145="zákl. přenesená",J145,0)</f>
        <v>0</v>
      </c>
      <c r="BH145" s="22">
        <f>IF(N145="sníž. přenesená",J145,0)</f>
        <v>0</v>
      </c>
      <c r="BI145" s="22">
        <f>IF(N145="nulová",J145,0)</f>
        <v>0</v>
      </c>
      <c r="BJ145" s="15" t="s">
        <v>72</v>
      </c>
      <c r="BK145" s="22">
        <f>ROUND(I145*H145,2)</f>
        <v>0</v>
      </c>
      <c r="BL145" s="15" t="s">
        <v>122</v>
      </c>
      <c r="BM145" s="21" t="s">
        <v>162</v>
      </c>
    </row>
    <row r="146" spans="1:65" s="12" customFormat="1" ht="26">
      <c r="A146" s="147"/>
      <c r="B146" s="148"/>
      <c r="C146" s="223">
        <v>13</v>
      </c>
      <c r="D146" s="216"/>
      <c r="E146" s="217"/>
      <c r="F146" s="218" t="s">
        <v>476</v>
      </c>
      <c r="G146" s="219" t="s">
        <v>495</v>
      </c>
      <c r="H146" s="220">
        <v>3</v>
      </c>
      <c r="I146" s="235">
        <v>0</v>
      </c>
      <c r="J146" s="221">
        <f t="shared" si="0"/>
        <v>0</v>
      </c>
      <c r="K146" s="147"/>
      <c r="L146" s="148"/>
      <c r="M146" s="152"/>
      <c r="N146" s="153"/>
      <c r="O146" s="153"/>
      <c r="P146" s="154">
        <f>SUM(P147:P153)</f>
        <v>20.236000000000001</v>
      </c>
      <c r="Q146" s="153"/>
      <c r="R146" s="154">
        <f>SUM(R147:R153)</f>
        <v>2.8839099999999998</v>
      </c>
      <c r="S146" s="153"/>
      <c r="T146" s="155">
        <f>SUM(T147:T153)</f>
        <v>0</v>
      </c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R146" s="18" t="s">
        <v>72</v>
      </c>
      <c r="AT146" s="19" t="s">
        <v>66</v>
      </c>
      <c r="AU146" s="19" t="s">
        <v>72</v>
      </c>
      <c r="AY146" s="18" t="s">
        <v>115</v>
      </c>
      <c r="BK146" s="20">
        <f>SUM(BK147:BK153)</f>
        <v>0</v>
      </c>
    </row>
    <row r="147" spans="1:65" s="2" customFormat="1" ht="26">
      <c r="A147" s="40"/>
      <c r="B147" s="41"/>
      <c r="C147" s="223">
        <v>14</v>
      </c>
      <c r="D147" s="216"/>
      <c r="E147" s="217"/>
      <c r="F147" s="218" t="s">
        <v>477</v>
      </c>
      <c r="G147" s="219" t="s">
        <v>495</v>
      </c>
      <c r="H147" s="220">
        <v>8</v>
      </c>
      <c r="I147" s="235">
        <v>0</v>
      </c>
      <c r="J147" s="221">
        <f t="shared" si="0"/>
        <v>0</v>
      </c>
      <c r="K147" s="222"/>
      <c r="L147" s="41"/>
      <c r="M147" s="168" t="s">
        <v>1</v>
      </c>
      <c r="N147" s="169" t="s">
        <v>32</v>
      </c>
      <c r="O147" s="170">
        <v>0.36</v>
      </c>
      <c r="P147" s="170">
        <f>O147*H147</f>
        <v>2.88</v>
      </c>
      <c r="Q147" s="170">
        <v>4.3800000000000002E-3</v>
      </c>
      <c r="R147" s="170">
        <f>Q147*H147</f>
        <v>3.5040000000000002E-2</v>
      </c>
      <c r="S147" s="170">
        <v>0</v>
      </c>
      <c r="T147" s="171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4"/>
      <c r="AG147" s="44"/>
      <c r="AH147" s="44"/>
      <c r="AI147" s="44"/>
      <c r="AJ147" s="44"/>
      <c r="AK147" s="44"/>
      <c r="AL147" s="44"/>
      <c r="AR147" s="21" t="s">
        <v>122</v>
      </c>
      <c r="AT147" s="21" t="s">
        <v>118</v>
      </c>
      <c r="AU147" s="21" t="s">
        <v>74</v>
      </c>
      <c r="AY147" s="15" t="s">
        <v>115</v>
      </c>
      <c r="BE147" s="22">
        <f>IF(N147="základní",J147,0)</f>
        <v>0</v>
      </c>
      <c r="BF147" s="22">
        <f>IF(N147="snížená",J147,0)</f>
        <v>0</v>
      </c>
      <c r="BG147" s="22">
        <f>IF(N147="zákl. přenesená",J147,0)</f>
        <v>0</v>
      </c>
      <c r="BH147" s="22">
        <f>IF(N147="sníž. přenesená",J147,0)</f>
        <v>0</v>
      </c>
      <c r="BI147" s="22">
        <f>IF(N147="nulová",J147,0)</f>
        <v>0</v>
      </c>
      <c r="BJ147" s="15" t="s">
        <v>72</v>
      </c>
      <c r="BK147" s="22">
        <f>ROUND(I147*H147,2)</f>
        <v>0</v>
      </c>
      <c r="BL147" s="15" t="s">
        <v>122</v>
      </c>
      <c r="BM147" s="21" t="s">
        <v>170</v>
      </c>
    </row>
    <row r="148" spans="1:65" s="2" customFormat="1" ht="15.5">
      <c r="A148" s="40"/>
      <c r="B148" s="41"/>
      <c r="C148" s="223">
        <v>15</v>
      </c>
      <c r="D148" s="216"/>
      <c r="E148" s="217"/>
      <c r="F148" s="218" t="s">
        <v>478</v>
      </c>
      <c r="G148" s="219" t="s">
        <v>495</v>
      </c>
      <c r="H148" s="220">
        <v>2</v>
      </c>
      <c r="I148" s="235">
        <v>0</v>
      </c>
      <c r="J148" s="221">
        <f t="shared" si="0"/>
        <v>0</v>
      </c>
      <c r="K148" s="222"/>
      <c r="L148" s="41"/>
      <c r="M148" s="168" t="s">
        <v>1</v>
      </c>
      <c r="N148" s="169" t="s">
        <v>32</v>
      </c>
      <c r="O148" s="170">
        <v>1.379</v>
      </c>
      <c r="P148" s="170">
        <f>O148*H148</f>
        <v>2.758</v>
      </c>
      <c r="Q148" s="170">
        <v>3.7999999999999999E-2</v>
      </c>
      <c r="R148" s="170">
        <f>Q148*H148</f>
        <v>7.5999999999999998E-2</v>
      </c>
      <c r="S148" s="170">
        <v>0</v>
      </c>
      <c r="T148" s="171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4"/>
      <c r="AG148" s="44"/>
      <c r="AH148" s="44"/>
      <c r="AI148" s="44"/>
      <c r="AJ148" s="44"/>
      <c r="AK148" s="44"/>
      <c r="AL148" s="44"/>
      <c r="AR148" s="21" t="s">
        <v>122</v>
      </c>
      <c r="AT148" s="21" t="s">
        <v>118</v>
      </c>
      <c r="AU148" s="21" t="s">
        <v>74</v>
      </c>
      <c r="AY148" s="15" t="s">
        <v>115</v>
      </c>
      <c r="BE148" s="22">
        <f>IF(N148="základní",J148,0)</f>
        <v>0</v>
      </c>
      <c r="BF148" s="22">
        <f>IF(N148="snížená",J148,0)</f>
        <v>0</v>
      </c>
      <c r="BG148" s="22">
        <f>IF(N148="zákl. přenesená",J148,0)</f>
        <v>0</v>
      </c>
      <c r="BH148" s="22">
        <f>IF(N148="sníž. přenesená",J148,0)</f>
        <v>0</v>
      </c>
      <c r="BI148" s="22">
        <f>IF(N148="nulová",J148,0)</f>
        <v>0</v>
      </c>
      <c r="BJ148" s="15" t="s">
        <v>72</v>
      </c>
      <c r="BK148" s="22">
        <f>ROUND(I148*H148,2)</f>
        <v>0</v>
      </c>
      <c r="BL148" s="15" t="s">
        <v>122</v>
      </c>
      <c r="BM148" s="21" t="s">
        <v>173</v>
      </c>
    </row>
    <row r="149" spans="1:65" s="2" customFormat="1" ht="39">
      <c r="A149" s="40"/>
      <c r="B149" s="41"/>
      <c r="C149" s="223">
        <v>16</v>
      </c>
      <c r="D149" s="216"/>
      <c r="E149" s="217"/>
      <c r="F149" s="218" t="s">
        <v>479</v>
      </c>
      <c r="G149" s="219" t="s">
        <v>139</v>
      </c>
      <c r="H149" s="220">
        <v>3</v>
      </c>
      <c r="I149" s="235">
        <v>0</v>
      </c>
      <c r="J149" s="221">
        <f t="shared" si="0"/>
        <v>0</v>
      </c>
      <c r="K149" s="222"/>
      <c r="L149" s="41"/>
      <c r="M149" s="168" t="s">
        <v>1</v>
      </c>
      <c r="N149" s="169" t="s">
        <v>32</v>
      </c>
      <c r="O149" s="170">
        <v>1.218</v>
      </c>
      <c r="P149" s="170">
        <f>O149*H149</f>
        <v>3.6539999999999999</v>
      </c>
      <c r="Q149" s="170">
        <v>3.2050000000000002E-2</v>
      </c>
      <c r="R149" s="170">
        <f>Q149*H149</f>
        <v>9.6150000000000013E-2</v>
      </c>
      <c r="S149" s="170">
        <v>0</v>
      </c>
      <c r="T149" s="171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4"/>
      <c r="AG149" s="44"/>
      <c r="AH149" s="44"/>
      <c r="AI149" s="44"/>
      <c r="AJ149" s="44"/>
      <c r="AK149" s="44"/>
      <c r="AL149" s="44"/>
      <c r="AR149" s="21" t="s">
        <v>122</v>
      </c>
      <c r="AT149" s="21" t="s">
        <v>118</v>
      </c>
      <c r="AU149" s="21" t="s">
        <v>74</v>
      </c>
      <c r="AY149" s="15" t="s">
        <v>115</v>
      </c>
      <c r="BE149" s="22">
        <f>IF(N149="základní",J149,0)</f>
        <v>0</v>
      </c>
      <c r="BF149" s="22">
        <f>IF(N149="snížená",J149,0)</f>
        <v>0</v>
      </c>
      <c r="BG149" s="22">
        <f>IF(N149="zákl. přenesená",J149,0)</f>
        <v>0</v>
      </c>
      <c r="BH149" s="22">
        <f>IF(N149="sníž. přenesená",J149,0)</f>
        <v>0</v>
      </c>
      <c r="BI149" s="22">
        <f>IF(N149="nulová",J149,0)</f>
        <v>0</v>
      </c>
      <c r="BJ149" s="15" t="s">
        <v>72</v>
      </c>
      <c r="BK149" s="22">
        <f>ROUND(I149*H149,2)</f>
        <v>0</v>
      </c>
      <c r="BL149" s="15" t="s">
        <v>122</v>
      </c>
      <c r="BM149" s="21" t="s">
        <v>176</v>
      </c>
    </row>
    <row r="150" spans="1:65" s="2" customFormat="1" ht="26">
      <c r="A150" s="40"/>
      <c r="B150" s="41"/>
      <c r="C150" s="223">
        <v>17</v>
      </c>
      <c r="D150" s="216"/>
      <c r="E150" s="217"/>
      <c r="F150" s="218" t="s">
        <v>480</v>
      </c>
      <c r="G150" s="219" t="s">
        <v>495</v>
      </c>
      <c r="H150" s="220">
        <v>6</v>
      </c>
      <c r="I150" s="235">
        <v>0</v>
      </c>
      <c r="J150" s="221">
        <f t="shared" si="0"/>
        <v>0</v>
      </c>
      <c r="K150" s="222"/>
      <c r="L150" s="41"/>
      <c r="M150" s="168" t="s">
        <v>1</v>
      </c>
      <c r="N150" s="169" t="s">
        <v>32</v>
      </c>
      <c r="O150" s="170">
        <v>0.754</v>
      </c>
      <c r="P150" s="170">
        <f>O150*H150</f>
        <v>4.524</v>
      </c>
      <c r="Q150" s="170">
        <v>2.6179999999999998E-2</v>
      </c>
      <c r="R150" s="170">
        <f>Q150*H150</f>
        <v>0.15708</v>
      </c>
      <c r="S150" s="170">
        <v>0</v>
      </c>
      <c r="T150" s="171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4"/>
      <c r="AG150" s="44"/>
      <c r="AH150" s="44"/>
      <c r="AI150" s="44"/>
      <c r="AJ150" s="44"/>
      <c r="AK150" s="44"/>
      <c r="AL150" s="44"/>
      <c r="AR150" s="21" t="s">
        <v>122</v>
      </c>
      <c r="AT150" s="21" t="s">
        <v>118</v>
      </c>
      <c r="AU150" s="21" t="s">
        <v>74</v>
      </c>
      <c r="AY150" s="15" t="s">
        <v>115</v>
      </c>
      <c r="BE150" s="22">
        <f>IF(N150="základní",J150,0)</f>
        <v>0</v>
      </c>
      <c r="BF150" s="22">
        <f>IF(N150="snížená",J150,0)</f>
        <v>0</v>
      </c>
      <c r="BG150" s="22">
        <f>IF(N150="zákl. přenesená",J150,0)</f>
        <v>0</v>
      </c>
      <c r="BH150" s="22">
        <f>IF(N150="sníž. přenesená",J150,0)</f>
        <v>0</v>
      </c>
      <c r="BI150" s="22">
        <f>IF(N150="nulová",J150,0)</f>
        <v>0</v>
      </c>
      <c r="BJ150" s="15" t="s">
        <v>72</v>
      </c>
      <c r="BK150" s="22">
        <f>ROUND(I150*H150,2)</f>
        <v>0</v>
      </c>
      <c r="BL150" s="15" t="s">
        <v>122</v>
      </c>
      <c r="BM150" s="21" t="s">
        <v>179</v>
      </c>
    </row>
    <row r="151" spans="1:65" s="13" customFormat="1" ht="26">
      <c r="A151" s="185"/>
      <c r="B151" s="186"/>
      <c r="C151" s="223">
        <v>18</v>
      </c>
      <c r="D151" s="216"/>
      <c r="E151" s="217"/>
      <c r="F151" s="218" t="s">
        <v>481</v>
      </c>
      <c r="G151" s="219" t="s">
        <v>495</v>
      </c>
      <c r="H151" s="220">
        <v>2</v>
      </c>
      <c r="I151" s="235">
        <v>0</v>
      </c>
      <c r="J151" s="221">
        <f t="shared" si="0"/>
        <v>0</v>
      </c>
      <c r="K151" s="185"/>
      <c r="L151" s="186"/>
      <c r="M151" s="191"/>
      <c r="N151" s="192"/>
      <c r="O151" s="192"/>
      <c r="P151" s="192"/>
      <c r="Q151" s="192"/>
      <c r="R151" s="192"/>
      <c r="S151" s="192"/>
      <c r="T151" s="193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T151" s="23" t="s">
        <v>134</v>
      </c>
      <c r="AU151" s="23" t="s">
        <v>74</v>
      </c>
      <c r="AV151" s="13" t="s">
        <v>74</v>
      </c>
      <c r="AW151" s="13" t="s">
        <v>24</v>
      </c>
      <c r="AX151" s="13" t="s">
        <v>72</v>
      </c>
      <c r="AY151" s="23" t="s">
        <v>115</v>
      </c>
    </row>
    <row r="152" spans="1:65" s="2" customFormat="1" ht="26">
      <c r="A152" s="40"/>
      <c r="B152" s="41"/>
      <c r="C152" s="223">
        <v>19</v>
      </c>
      <c r="D152" s="216"/>
      <c r="E152" s="217"/>
      <c r="F152" s="218" t="s">
        <v>482</v>
      </c>
      <c r="G152" s="219" t="s">
        <v>495</v>
      </c>
      <c r="H152" s="220">
        <v>1</v>
      </c>
      <c r="I152" s="235">
        <v>0</v>
      </c>
      <c r="J152" s="221">
        <f t="shared" si="0"/>
        <v>0</v>
      </c>
      <c r="K152" s="222"/>
      <c r="L152" s="41"/>
      <c r="M152" s="168" t="s">
        <v>1</v>
      </c>
      <c r="N152" s="169" t="s">
        <v>32</v>
      </c>
      <c r="O152" s="170">
        <v>4.66</v>
      </c>
      <c r="P152" s="170">
        <f>O152*H152</f>
        <v>4.66</v>
      </c>
      <c r="Q152" s="170">
        <v>2.5018699999999998</v>
      </c>
      <c r="R152" s="170">
        <f>Q152*H152</f>
        <v>2.5018699999999998</v>
      </c>
      <c r="S152" s="170">
        <v>0</v>
      </c>
      <c r="T152" s="171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4"/>
      <c r="AG152" s="44"/>
      <c r="AH152" s="44"/>
      <c r="AI152" s="44"/>
      <c r="AJ152" s="44"/>
      <c r="AK152" s="44"/>
      <c r="AL152" s="44"/>
      <c r="AR152" s="21" t="s">
        <v>122</v>
      </c>
      <c r="AT152" s="21" t="s">
        <v>118</v>
      </c>
      <c r="AU152" s="21" t="s">
        <v>74</v>
      </c>
      <c r="AY152" s="15" t="s">
        <v>115</v>
      </c>
      <c r="BE152" s="22">
        <f>IF(N152="základní",J152,0)</f>
        <v>0</v>
      </c>
      <c r="BF152" s="22">
        <f>IF(N152="snížená",J152,0)</f>
        <v>0</v>
      </c>
      <c r="BG152" s="22">
        <f>IF(N152="zákl. přenesená",J152,0)</f>
        <v>0</v>
      </c>
      <c r="BH152" s="22">
        <f>IF(N152="sníž. přenesená",J152,0)</f>
        <v>0</v>
      </c>
      <c r="BI152" s="22">
        <f>IF(N152="nulová",J152,0)</f>
        <v>0</v>
      </c>
      <c r="BJ152" s="15" t="s">
        <v>72</v>
      </c>
      <c r="BK152" s="22">
        <f>ROUND(I152*H152,2)</f>
        <v>0</v>
      </c>
      <c r="BL152" s="15" t="s">
        <v>122</v>
      </c>
      <c r="BM152" s="21" t="s">
        <v>183</v>
      </c>
    </row>
    <row r="153" spans="1:65" s="2" customFormat="1" ht="15.5">
      <c r="A153" s="40"/>
      <c r="B153" s="41"/>
      <c r="C153" s="223">
        <v>20</v>
      </c>
      <c r="D153" s="216"/>
      <c r="E153" s="217"/>
      <c r="F153" s="218" t="s">
        <v>483</v>
      </c>
      <c r="G153" s="219" t="s">
        <v>497</v>
      </c>
      <c r="H153" s="220">
        <v>1</v>
      </c>
      <c r="I153" s="235">
        <v>0</v>
      </c>
      <c r="J153" s="221">
        <f t="shared" si="0"/>
        <v>0</v>
      </c>
      <c r="K153" s="222"/>
      <c r="L153" s="41"/>
      <c r="M153" s="168" t="s">
        <v>1</v>
      </c>
      <c r="N153" s="169" t="s">
        <v>32</v>
      </c>
      <c r="O153" s="170">
        <v>1.76</v>
      </c>
      <c r="P153" s="170">
        <f>O153*H153</f>
        <v>1.76</v>
      </c>
      <c r="Q153" s="170">
        <v>1.7770000000000001E-2</v>
      </c>
      <c r="R153" s="170">
        <f>Q153*H153</f>
        <v>1.7770000000000001E-2</v>
      </c>
      <c r="S153" s="170">
        <v>0</v>
      </c>
      <c r="T153" s="171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4"/>
      <c r="AG153" s="44"/>
      <c r="AH153" s="44"/>
      <c r="AI153" s="44"/>
      <c r="AJ153" s="44"/>
      <c r="AK153" s="44"/>
      <c r="AL153" s="44"/>
      <c r="AR153" s="21" t="s">
        <v>122</v>
      </c>
      <c r="AT153" s="21" t="s">
        <v>118</v>
      </c>
      <c r="AU153" s="21" t="s">
        <v>74</v>
      </c>
      <c r="AY153" s="15" t="s">
        <v>115</v>
      </c>
      <c r="BE153" s="22">
        <f>IF(N153="základní",J153,0)</f>
        <v>0</v>
      </c>
      <c r="BF153" s="22">
        <f>IF(N153="snížená",J153,0)</f>
        <v>0</v>
      </c>
      <c r="BG153" s="22">
        <f>IF(N153="zákl. přenesená",J153,0)</f>
        <v>0</v>
      </c>
      <c r="BH153" s="22">
        <f>IF(N153="sníž. přenesená",J153,0)</f>
        <v>0</v>
      </c>
      <c r="BI153" s="22">
        <f>IF(N153="nulová",J153,0)</f>
        <v>0</v>
      </c>
      <c r="BJ153" s="15" t="s">
        <v>72</v>
      </c>
      <c r="BK153" s="22">
        <f>ROUND(I153*H153,2)</f>
        <v>0</v>
      </c>
      <c r="BL153" s="15" t="s">
        <v>122</v>
      </c>
      <c r="BM153" s="21" t="s">
        <v>187</v>
      </c>
    </row>
    <row r="154" spans="1:65" s="12" customFormat="1" ht="15.5">
      <c r="A154" s="147"/>
      <c r="B154" s="148"/>
      <c r="C154" s="227"/>
      <c r="D154" s="228"/>
      <c r="E154" s="229"/>
      <c r="F154" s="230" t="s">
        <v>498</v>
      </c>
      <c r="G154" s="231"/>
      <c r="H154" s="232"/>
      <c r="I154" s="233"/>
      <c r="J154" s="234"/>
      <c r="K154" s="147"/>
      <c r="L154" s="148"/>
      <c r="M154" s="152"/>
      <c r="N154" s="153"/>
      <c r="O154" s="153"/>
      <c r="P154" s="154">
        <f>SUM(P155:P166)</f>
        <v>19.186999999999998</v>
      </c>
      <c r="Q154" s="153"/>
      <c r="R154" s="154">
        <f>SUM(R155:R166)</f>
        <v>2.8400000000000001E-3</v>
      </c>
      <c r="S154" s="153"/>
      <c r="T154" s="155">
        <f>SUM(T155:T166)</f>
        <v>2.1189999999999998</v>
      </c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R154" s="18" t="s">
        <v>72</v>
      </c>
      <c r="AT154" s="19" t="s">
        <v>66</v>
      </c>
      <c r="AU154" s="19" t="s">
        <v>72</v>
      </c>
      <c r="AY154" s="18" t="s">
        <v>115</v>
      </c>
      <c r="BK154" s="20">
        <f>SUM(BK155:BK166)</f>
        <v>0</v>
      </c>
    </row>
    <row r="155" spans="1:65" s="2" customFormat="1" ht="26">
      <c r="A155" s="40"/>
      <c r="B155" s="41"/>
      <c r="C155" s="216">
        <v>21</v>
      </c>
      <c r="D155" s="216"/>
      <c r="E155" s="217"/>
      <c r="F155" s="218" t="s">
        <v>484</v>
      </c>
      <c r="G155" s="219" t="s">
        <v>495</v>
      </c>
      <c r="H155" s="220">
        <v>6</v>
      </c>
      <c r="I155" s="235">
        <v>0</v>
      </c>
      <c r="J155" s="221">
        <f t="shared" si="0"/>
        <v>0</v>
      </c>
      <c r="K155" s="222"/>
      <c r="L155" s="41"/>
      <c r="M155" s="168" t="s">
        <v>1</v>
      </c>
      <c r="N155" s="169" t="s">
        <v>32</v>
      </c>
      <c r="O155" s="170">
        <v>1.23</v>
      </c>
      <c r="P155" s="170">
        <f>O155*H155</f>
        <v>7.38</v>
      </c>
      <c r="Q155" s="170">
        <v>0</v>
      </c>
      <c r="R155" s="170">
        <f>Q155*H155</f>
        <v>0</v>
      </c>
      <c r="S155" s="170">
        <v>0</v>
      </c>
      <c r="T155" s="171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4"/>
      <c r="AG155" s="44"/>
      <c r="AH155" s="44"/>
      <c r="AI155" s="44"/>
      <c r="AJ155" s="44"/>
      <c r="AK155" s="44"/>
      <c r="AL155" s="44"/>
      <c r="AR155" s="21" t="s">
        <v>122</v>
      </c>
      <c r="AT155" s="21" t="s">
        <v>118</v>
      </c>
      <c r="AU155" s="21" t="s">
        <v>74</v>
      </c>
      <c r="AY155" s="15" t="s">
        <v>115</v>
      </c>
      <c r="BE155" s="22">
        <f>IF(N155="základní",J155,0)</f>
        <v>0</v>
      </c>
      <c r="BF155" s="22">
        <f>IF(N155="snížená",J155,0)</f>
        <v>0</v>
      </c>
      <c r="BG155" s="22">
        <f>IF(N155="zákl. přenesená",J155,0)</f>
        <v>0</v>
      </c>
      <c r="BH155" s="22">
        <f>IF(N155="sníž. přenesená",J155,0)</f>
        <v>0</v>
      </c>
      <c r="BI155" s="22">
        <f>IF(N155="nulová",J155,0)</f>
        <v>0</v>
      </c>
      <c r="BJ155" s="15" t="s">
        <v>72</v>
      </c>
      <c r="BK155" s="22">
        <f>ROUND(I155*H155,2)</f>
        <v>0</v>
      </c>
      <c r="BL155" s="15" t="s">
        <v>122</v>
      </c>
      <c r="BM155" s="21" t="s">
        <v>196</v>
      </c>
    </row>
    <row r="156" spans="1:65" s="2" customFormat="1" ht="26">
      <c r="A156" s="40"/>
      <c r="B156" s="41"/>
      <c r="C156" s="216">
        <v>22</v>
      </c>
      <c r="D156" s="216"/>
      <c r="E156" s="217"/>
      <c r="F156" s="218" t="s">
        <v>485</v>
      </c>
      <c r="G156" s="219" t="s">
        <v>495</v>
      </c>
      <c r="H156" s="220">
        <v>1</v>
      </c>
      <c r="I156" s="235">
        <v>0</v>
      </c>
      <c r="J156" s="221">
        <f t="shared" si="0"/>
        <v>0</v>
      </c>
      <c r="K156" s="222"/>
      <c r="L156" s="41"/>
      <c r="M156" s="168" t="s">
        <v>1</v>
      </c>
      <c r="N156" s="169" t="s">
        <v>32</v>
      </c>
      <c r="O156" s="170">
        <v>0</v>
      </c>
      <c r="P156" s="170">
        <f>O156*H156</f>
        <v>0</v>
      </c>
      <c r="Q156" s="170">
        <v>0</v>
      </c>
      <c r="R156" s="170">
        <f>Q156*H156</f>
        <v>0</v>
      </c>
      <c r="S156" s="170">
        <v>0</v>
      </c>
      <c r="T156" s="171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4"/>
      <c r="AG156" s="44"/>
      <c r="AH156" s="44"/>
      <c r="AI156" s="44"/>
      <c r="AJ156" s="44"/>
      <c r="AK156" s="44"/>
      <c r="AL156" s="44"/>
      <c r="AR156" s="21" t="s">
        <v>122</v>
      </c>
      <c r="AT156" s="21" t="s">
        <v>118</v>
      </c>
      <c r="AU156" s="21" t="s">
        <v>74</v>
      </c>
      <c r="AY156" s="15" t="s">
        <v>115</v>
      </c>
      <c r="BE156" s="22">
        <f>IF(N156="základní",J156,0)</f>
        <v>0</v>
      </c>
      <c r="BF156" s="22">
        <f>IF(N156="snížená",J156,0)</f>
        <v>0</v>
      </c>
      <c r="BG156" s="22">
        <f>IF(N156="zákl. přenesená",J156,0)</f>
        <v>0</v>
      </c>
      <c r="BH156" s="22">
        <f>IF(N156="sníž. přenesená",J156,0)</f>
        <v>0</v>
      </c>
      <c r="BI156" s="22">
        <f>IF(N156="nulová",J156,0)</f>
        <v>0</v>
      </c>
      <c r="BJ156" s="15" t="s">
        <v>72</v>
      </c>
      <c r="BK156" s="22">
        <f>ROUND(I156*H156,2)</f>
        <v>0</v>
      </c>
      <c r="BL156" s="15" t="s">
        <v>122</v>
      </c>
      <c r="BM156" s="21" t="s">
        <v>199</v>
      </c>
    </row>
    <row r="157" spans="1:65" s="2" customFormat="1" ht="26">
      <c r="A157" s="40"/>
      <c r="B157" s="41"/>
      <c r="C157" s="216">
        <v>23</v>
      </c>
      <c r="D157" s="216"/>
      <c r="E157" s="217"/>
      <c r="F157" s="218" t="s">
        <v>486</v>
      </c>
      <c r="G157" s="219" t="s">
        <v>495</v>
      </c>
      <c r="H157" s="220">
        <v>1</v>
      </c>
      <c r="I157" s="235">
        <v>0</v>
      </c>
      <c r="J157" s="221">
        <f t="shared" si="0"/>
        <v>0</v>
      </c>
      <c r="K157" s="222"/>
      <c r="L157" s="41"/>
      <c r="M157" s="168" t="s">
        <v>1</v>
      </c>
      <c r="N157" s="169" t="s">
        <v>32</v>
      </c>
      <c r="O157" s="170">
        <v>0.81599999999999995</v>
      </c>
      <c r="P157" s="170">
        <f>O157*H157</f>
        <v>0.81599999999999995</v>
      </c>
      <c r="Q157" s="170">
        <v>0</v>
      </c>
      <c r="R157" s="170">
        <f>Q157*H157</f>
        <v>0</v>
      </c>
      <c r="S157" s="170">
        <v>0</v>
      </c>
      <c r="T157" s="171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4"/>
      <c r="AG157" s="44"/>
      <c r="AH157" s="44"/>
      <c r="AI157" s="44"/>
      <c r="AJ157" s="44"/>
      <c r="AK157" s="44"/>
      <c r="AL157" s="44"/>
      <c r="AR157" s="21" t="s">
        <v>122</v>
      </c>
      <c r="AT157" s="21" t="s">
        <v>118</v>
      </c>
      <c r="AU157" s="21" t="s">
        <v>74</v>
      </c>
      <c r="AY157" s="15" t="s">
        <v>115</v>
      </c>
      <c r="BE157" s="22">
        <f>IF(N157="základní",J157,0)</f>
        <v>0</v>
      </c>
      <c r="BF157" s="22">
        <f>IF(N157="snížená",J157,0)</f>
        <v>0</v>
      </c>
      <c r="BG157" s="22">
        <f>IF(N157="zákl. přenesená",J157,0)</f>
        <v>0</v>
      </c>
      <c r="BH157" s="22">
        <f>IF(N157="sníž. přenesená",J157,0)</f>
        <v>0</v>
      </c>
      <c r="BI157" s="22">
        <f>IF(N157="nulová",J157,0)</f>
        <v>0</v>
      </c>
      <c r="BJ157" s="15" t="s">
        <v>72</v>
      </c>
      <c r="BK157" s="22">
        <f>ROUND(I157*H157,2)</f>
        <v>0</v>
      </c>
      <c r="BL157" s="15" t="s">
        <v>122</v>
      </c>
      <c r="BM157" s="21" t="s">
        <v>202</v>
      </c>
    </row>
    <row r="158" spans="1:65" s="2" customFormat="1" ht="26">
      <c r="A158" s="40"/>
      <c r="B158" s="41"/>
      <c r="C158" s="216">
        <v>24</v>
      </c>
      <c r="D158" s="216"/>
      <c r="E158" s="217"/>
      <c r="F158" s="218" t="s">
        <v>487</v>
      </c>
      <c r="G158" s="219" t="s">
        <v>495</v>
      </c>
      <c r="H158" s="220">
        <v>1</v>
      </c>
      <c r="I158" s="235">
        <v>0</v>
      </c>
      <c r="J158" s="221">
        <f t="shared" si="0"/>
        <v>0</v>
      </c>
      <c r="K158" s="222"/>
      <c r="L158" s="41"/>
      <c r="M158" s="168" t="s">
        <v>1</v>
      </c>
      <c r="N158" s="169" t="s">
        <v>32</v>
      </c>
      <c r="O158" s="170">
        <v>0.27100000000000002</v>
      </c>
      <c r="P158" s="170">
        <f>O158*H158</f>
        <v>0.27100000000000002</v>
      </c>
      <c r="Q158" s="170">
        <v>0</v>
      </c>
      <c r="R158" s="170">
        <f>Q158*H158</f>
        <v>0</v>
      </c>
      <c r="S158" s="170">
        <v>0</v>
      </c>
      <c r="T158" s="171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4"/>
      <c r="AG158" s="44"/>
      <c r="AH158" s="44"/>
      <c r="AI158" s="44"/>
      <c r="AJ158" s="44"/>
      <c r="AK158" s="44"/>
      <c r="AL158" s="44"/>
      <c r="AR158" s="21" t="s">
        <v>122</v>
      </c>
      <c r="AT158" s="21" t="s">
        <v>118</v>
      </c>
      <c r="AU158" s="21" t="s">
        <v>74</v>
      </c>
      <c r="AY158" s="15" t="s">
        <v>115</v>
      </c>
      <c r="BE158" s="22">
        <f>IF(N158="základní",J158,0)</f>
        <v>0</v>
      </c>
      <c r="BF158" s="22">
        <f>IF(N158="snížená",J158,0)</f>
        <v>0</v>
      </c>
      <c r="BG158" s="22">
        <f>IF(N158="zákl. přenesená",J158,0)</f>
        <v>0</v>
      </c>
      <c r="BH158" s="22">
        <f>IF(N158="sníž. přenesená",J158,0)</f>
        <v>0</v>
      </c>
      <c r="BI158" s="22">
        <f>IF(N158="nulová",J158,0)</f>
        <v>0</v>
      </c>
      <c r="BJ158" s="15" t="s">
        <v>72</v>
      </c>
      <c r="BK158" s="22">
        <f>ROUND(I158*H158,2)</f>
        <v>0</v>
      </c>
      <c r="BL158" s="15" t="s">
        <v>122</v>
      </c>
      <c r="BM158" s="21" t="s">
        <v>206</v>
      </c>
    </row>
    <row r="159" spans="1:65" s="2" customFormat="1" ht="15.5">
      <c r="A159" s="40"/>
      <c r="B159" s="41"/>
      <c r="C159" s="216">
        <v>25</v>
      </c>
      <c r="D159" s="216"/>
      <c r="E159" s="217"/>
      <c r="F159" s="218" t="s">
        <v>499</v>
      </c>
      <c r="G159" s="219" t="s">
        <v>495</v>
      </c>
      <c r="H159" s="220">
        <v>2</v>
      </c>
      <c r="I159" s="235">
        <v>0</v>
      </c>
      <c r="J159" s="221">
        <f t="shared" si="0"/>
        <v>0</v>
      </c>
      <c r="K159" s="222"/>
      <c r="L159" s="41"/>
      <c r="M159" s="168" t="s">
        <v>1</v>
      </c>
      <c r="N159" s="169" t="s">
        <v>32</v>
      </c>
      <c r="O159" s="170">
        <v>1.2829999999999999</v>
      </c>
      <c r="P159" s="170">
        <f>O159*H159</f>
        <v>2.5659999999999998</v>
      </c>
      <c r="Q159" s="170">
        <v>0</v>
      </c>
      <c r="R159" s="170">
        <f>Q159*H159</f>
        <v>0</v>
      </c>
      <c r="S159" s="170">
        <v>1</v>
      </c>
      <c r="T159" s="171">
        <f>S159*H159</f>
        <v>2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4"/>
      <c r="AG159" s="44"/>
      <c r="AH159" s="44"/>
      <c r="AI159" s="44"/>
      <c r="AJ159" s="44"/>
      <c r="AK159" s="44"/>
      <c r="AL159" s="44"/>
      <c r="AR159" s="21" t="s">
        <v>122</v>
      </c>
      <c r="AT159" s="21" t="s">
        <v>118</v>
      </c>
      <c r="AU159" s="21" t="s">
        <v>74</v>
      </c>
      <c r="AY159" s="15" t="s">
        <v>115</v>
      </c>
      <c r="BE159" s="22">
        <f>IF(N159="základní",J159,0)</f>
        <v>0</v>
      </c>
      <c r="BF159" s="22">
        <f>IF(N159="snížená",J159,0)</f>
        <v>0</v>
      </c>
      <c r="BG159" s="22">
        <f>IF(N159="zákl. přenesená",J159,0)</f>
        <v>0</v>
      </c>
      <c r="BH159" s="22">
        <f>IF(N159="sníž. přenesená",J159,0)</f>
        <v>0</v>
      </c>
      <c r="BI159" s="22">
        <f>IF(N159="nulová",J159,0)</f>
        <v>0</v>
      </c>
      <c r="BJ159" s="15" t="s">
        <v>72</v>
      </c>
      <c r="BK159" s="22">
        <f>ROUND(I159*H159,2)</f>
        <v>0</v>
      </c>
      <c r="BL159" s="15" t="s">
        <v>122</v>
      </c>
      <c r="BM159" s="21" t="s">
        <v>209</v>
      </c>
    </row>
    <row r="160" spans="1:65" s="13" customFormat="1" ht="15.5">
      <c r="A160" s="185"/>
      <c r="B160" s="186"/>
      <c r="C160" s="216">
        <v>26</v>
      </c>
      <c r="D160" s="216"/>
      <c r="E160" s="217"/>
      <c r="F160" s="218" t="s">
        <v>488</v>
      </c>
      <c r="G160" s="219" t="s">
        <v>495</v>
      </c>
      <c r="H160" s="220">
        <v>1</v>
      </c>
      <c r="I160" s="235">
        <v>0</v>
      </c>
      <c r="J160" s="221">
        <f t="shared" si="0"/>
        <v>0</v>
      </c>
      <c r="K160" s="185"/>
      <c r="L160" s="186"/>
      <c r="M160" s="191"/>
      <c r="N160" s="192"/>
      <c r="O160" s="192"/>
      <c r="P160" s="192"/>
      <c r="Q160" s="192"/>
      <c r="R160" s="192"/>
      <c r="S160" s="192"/>
      <c r="T160" s="193"/>
      <c r="U160" s="185"/>
      <c r="V160" s="185"/>
      <c r="W160" s="185"/>
      <c r="X160" s="185"/>
      <c r="Y160" s="185"/>
      <c r="Z160" s="185"/>
      <c r="AA160" s="185"/>
      <c r="AB160" s="185"/>
      <c r="AC160" s="185"/>
      <c r="AD160" s="185"/>
      <c r="AE160" s="185"/>
      <c r="AF160" s="185"/>
      <c r="AG160" s="185"/>
      <c r="AH160" s="185"/>
      <c r="AI160" s="185"/>
      <c r="AJ160" s="185"/>
      <c r="AK160" s="185"/>
      <c r="AL160" s="185"/>
      <c r="AT160" s="23" t="s">
        <v>134</v>
      </c>
      <c r="AU160" s="23" t="s">
        <v>74</v>
      </c>
      <c r="AV160" s="13" t="s">
        <v>74</v>
      </c>
      <c r="AW160" s="13" t="s">
        <v>24</v>
      </c>
      <c r="AX160" s="13" t="s">
        <v>72</v>
      </c>
      <c r="AY160" s="23" t="s">
        <v>115</v>
      </c>
    </row>
    <row r="161" spans="1:65" s="2" customFormat="1" ht="15.5">
      <c r="A161" s="40"/>
      <c r="B161" s="41"/>
      <c r="C161" s="216">
        <v>27</v>
      </c>
      <c r="D161" s="216"/>
      <c r="E161" s="217"/>
      <c r="F161" s="218" t="s">
        <v>489</v>
      </c>
      <c r="G161" s="219" t="s">
        <v>497</v>
      </c>
      <c r="H161" s="220">
        <v>1</v>
      </c>
      <c r="I161" s="235">
        <v>0</v>
      </c>
      <c r="J161" s="221">
        <f t="shared" si="0"/>
        <v>0</v>
      </c>
      <c r="K161" s="222"/>
      <c r="L161" s="41"/>
      <c r="M161" s="168" t="s">
        <v>1</v>
      </c>
      <c r="N161" s="169" t="s">
        <v>32</v>
      </c>
      <c r="O161" s="170">
        <v>4.0289999999999999</v>
      </c>
      <c r="P161" s="170">
        <f>O161*H161</f>
        <v>4.0289999999999999</v>
      </c>
      <c r="Q161" s="170">
        <v>0</v>
      </c>
      <c r="R161" s="170">
        <f>Q161*H161</f>
        <v>0</v>
      </c>
      <c r="S161" s="170">
        <v>2.9000000000000001E-2</v>
      </c>
      <c r="T161" s="171">
        <f>S161*H161</f>
        <v>2.9000000000000001E-2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4"/>
      <c r="AG161" s="44"/>
      <c r="AH161" s="44"/>
      <c r="AI161" s="44"/>
      <c r="AJ161" s="44"/>
      <c r="AK161" s="44"/>
      <c r="AL161" s="44"/>
      <c r="AR161" s="21" t="s">
        <v>122</v>
      </c>
      <c r="AT161" s="21" t="s">
        <v>118</v>
      </c>
      <c r="AU161" s="21" t="s">
        <v>74</v>
      </c>
      <c r="AY161" s="15" t="s">
        <v>115</v>
      </c>
      <c r="BE161" s="22">
        <f>IF(N161="základní",J161,0)</f>
        <v>0</v>
      </c>
      <c r="BF161" s="22">
        <f>IF(N161="snížená",J161,0)</f>
        <v>0</v>
      </c>
      <c r="BG161" s="22">
        <f>IF(N161="zákl. přenesená",J161,0)</f>
        <v>0</v>
      </c>
      <c r="BH161" s="22">
        <f>IF(N161="sníž. přenesená",J161,0)</f>
        <v>0</v>
      </c>
      <c r="BI161" s="22">
        <f>IF(N161="nulová",J161,0)</f>
        <v>0</v>
      </c>
      <c r="BJ161" s="15" t="s">
        <v>72</v>
      </c>
      <c r="BK161" s="22">
        <f>ROUND(I161*H161,2)</f>
        <v>0</v>
      </c>
      <c r="BL161" s="15" t="s">
        <v>122</v>
      </c>
      <c r="BM161" s="21" t="s">
        <v>216</v>
      </c>
    </row>
    <row r="162" spans="1:65" s="2" customFormat="1" ht="15.5">
      <c r="A162" s="40"/>
      <c r="B162" s="41"/>
      <c r="C162" s="227"/>
      <c r="D162" s="228"/>
      <c r="E162" s="229"/>
      <c r="F162" s="230" t="s">
        <v>490</v>
      </c>
      <c r="G162" s="231"/>
      <c r="H162" s="232"/>
      <c r="I162" s="233"/>
      <c r="J162" s="234"/>
      <c r="K162" s="167"/>
      <c r="L162" s="41"/>
      <c r="M162" s="168" t="s">
        <v>1</v>
      </c>
      <c r="N162" s="169" t="s">
        <v>32</v>
      </c>
      <c r="O162" s="170">
        <v>0.64300000000000002</v>
      </c>
      <c r="P162" s="170">
        <f>O162*H162</f>
        <v>0</v>
      </c>
      <c r="Q162" s="170">
        <v>0</v>
      </c>
      <c r="R162" s="170">
        <f>Q162*H162</f>
        <v>0</v>
      </c>
      <c r="S162" s="170">
        <v>7.4999999999999997E-2</v>
      </c>
      <c r="T162" s="171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4"/>
      <c r="AG162" s="44"/>
      <c r="AH162" s="44"/>
      <c r="AI162" s="44"/>
      <c r="AJ162" s="44"/>
      <c r="AK162" s="44"/>
      <c r="AL162" s="44"/>
      <c r="AR162" s="21" t="s">
        <v>122</v>
      </c>
      <c r="AT162" s="21" t="s">
        <v>118</v>
      </c>
      <c r="AU162" s="21" t="s">
        <v>74</v>
      </c>
      <c r="AY162" s="15" t="s">
        <v>115</v>
      </c>
      <c r="BE162" s="22">
        <f>IF(N162="základní",J162,0)</f>
        <v>0</v>
      </c>
      <c r="BF162" s="22">
        <f>IF(N162="snížená",J162,0)</f>
        <v>0</v>
      </c>
      <c r="BG162" s="22">
        <f>IF(N162="zákl. přenesená",J162,0)</f>
        <v>0</v>
      </c>
      <c r="BH162" s="22">
        <f>IF(N162="sníž. přenesená",J162,0)</f>
        <v>0</v>
      </c>
      <c r="BI162" s="22">
        <f>IF(N162="nulová",J162,0)</f>
        <v>0</v>
      </c>
      <c r="BJ162" s="15" t="s">
        <v>72</v>
      </c>
      <c r="BK162" s="22">
        <f>ROUND(I162*H162,2)</f>
        <v>0</v>
      </c>
      <c r="BL162" s="15" t="s">
        <v>122</v>
      </c>
      <c r="BM162" s="21" t="s">
        <v>220</v>
      </c>
    </row>
    <row r="163" spans="1:65" s="13" customFormat="1" ht="26">
      <c r="A163" s="185"/>
      <c r="B163" s="186"/>
      <c r="C163" s="216">
        <v>28</v>
      </c>
      <c r="D163" s="216"/>
      <c r="E163" s="217"/>
      <c r="F163" s="218" t="s">
        <v>491</v>
      </c>
      <c r="G163" s="219" t="s">
        <v>497</v>
      </c>
      <c r="H163" s="220">
        <v>1</v>
      </c>
      <c r="I163" s="235">
        <v>0</v>
      </c>
      <c r="J163" s="221">
        <f t="shared" si="0"/>
        <v>0</v>
      </c>
      <c r="K163" s="185"/>
      <c r="L163" s="186"/>
      <c r="M163" s="191"/>
      <c r="N163" s="192"/>
      <c r="O163" s="192"/>
      <c r="P163" s="192"/>
      <c r="Q163" s="192"/>
      <c r="R163" s="192"/>
      <c r="S163" s="192"/>
      <c r="T163" s="193"/>
      <c r="U163" s="185"/>
      <c r="V163" s="185"/>
      <c r="W163" s="185"/>
      <c r="X163" s="185"/>
      <c r="Y163" s="185"/>
      <c r="Z163" s="185"/>
      <c r="AA163" s="185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T163" s="23" t="s">
        <v>134</v>
      </c>
      <c r="AU163" s="23" t="s">
        <v>74</v>
      </c>
      <c r="AV163" s="13" t="s">
        <v>74</v>
      </c>
      <c r="AW163" s="13" t="s">
        <v>24</v>
      </c>
      <c r="AX163" s="13" t="s">
        <v>72</v>
      </c>
      <c r="AY163" s="23" t="s">
        <v>115</v>
      </c>
    </row>
    <row r="164" spans="1:65" s="2" customFormat="1" ht="15.5">
      <c r="A164" s="40"/>
      <c r="B164" s="41"/>
      <c r="C164" s="216">
        <v>29</v>
      </c>
      <c r="D164" s="216"/>
      <c r="E164" s="217"/>
      <c r="F164" s="218" t="s">
        <v>492</v>
      </c>
      <c r="G164" s="219" t="s">
        <v>497</v>
      </c>
      <c r="H164" s="220">
        <v>1</v>
      </c>
      <c r="I164" s="235">
        <v>0</v>
      </c>
      <c r="J164" s="221">
        <f t="shared" si="0"/>
        <v>0</v>
      </c>
      <c r="K164" s="222"/>
      <c r="L164" s="41"/>
      <c r="M164" s="168" t="s">
        <v>1</v>
      </c>
      <c r="N164" s="169" t="s">
        <v>32</v>
      </c>
      <c r="O164" s="170">
        <v>0.32500000000000001</v>
      </c>
      <c r="P164" s="170">
        <f>O164*H164</f>
        <v>0.32500000000000001</v>
      </c>
      <c r="Q164" s="170">
        <v>0</v>
      </c>
      <c r="R164" s="170">
        <f>Q164*H164</f>
        <v>0</v>
      </c>
      <c r="S164" s="170">
        <v>3.2000000000000001E-2</v>
      </c>
      <c r="T164" s="171">
        <f>S164*H164</f>
        <v>3.2000000000000001E-2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4"/>
      <c r="AG164" s="44"/>
      <c r="AH164" s="44"/>
      <c r="AI164" s="44"/>
      <c r="AJ164" s="44"/>
      <c r="AK164" s="44"/>
      <c r="AL164" s="44"/>
      <c r="AR164" s="21" t="s">
        <v>122</v>
      </c>
      <c r="AT164" s="21" t="s">
        <v>118</v>
      </c>
      <c r="AU164" s="21" t="s">
        <v>74</v>
      </c>
      <c r="AY164" s="15" t="s">
        <v>115</v>
      </c>
      <c r="BE164" s="22">
        <f>IF(N164="základní",J164,0)</f>
        <v>0</v>
      </c>
      <c r="BF164" s="22">
        <f>IF(N164="snížená",J164,0)</f>
        <v>0</v>
      </c>
      <c r="BG164" s="22">
        <f>IF(N164="zákl. přenesená",J164,0)</f>
        <v>0</v>
      </c>
      <c r="BH164" s="22">
        <f>IF(N164="sníž. přenesená",J164,0)</f>
        <v>0</v>
      </c>
      <c r="BI164" s="22">
        <f>IF(N164="nulová",J164,0)</f>
        <v>0</v>
      </c>
      <c r="BJ164" s="15" t="s">
        <v>72</v>
      </c>
      <c r="BK164" s="22">
        <f>ROUND(I164*H164,2)</f>
        <v>0</v>
      </c>
      <c r="BL164" s="15" t="s">
        <v>122</v>
      </c>
      <c r="BM164" s="21" t="s">
        <v>224</v>
      </c>
    </row>
    <row r="165" spans="1:65" s="2" customFormat="1" ht="15.5">
      <c r="A165" s="40"/>
      <c r="B165" s="41"/>
      <c r="C165" s="216">
        <v>30</v>
      </c>
      <c r="D165" s="216"/>
      <c r="E165" s="217"/>
      <c r="F165" s="218" t="s">
        <v>493</v>
      </c>
      <c r="G165" s="219" t="s">
        <v>497</v>
      </c>
      <c r="H165" s="220">
        <v>1</v>
      </c>
      <c r="I165" s="235">
        <v>0</v>
      </c>
      <c r="J165" s="221">
        <f t="shared" si="0"/>
        <v>0</v>
      </c>
      <c r="K165" s="222"/>
      <c r="L165" s="41"/>
      <c r="M165" s="168" t="s">
        <v>1</v>
      </c>
      <c r="N165" s="169" t="s">
        <v>32</v>
      </c>
      <c r="O165" s="170">
        <v>1.9</v>
      </c>
      <c r="P165" s="170">
        <f>O165*H165</f>
        <v>1.9</v>
      </c>
      <c r="Q165" s="170">
        <v>1.42E-3</v>
      </c>
      <c r="R165" s="170">
        <f>Q165*H165</f>
        <v>1.42E-3</v>
      </c>
      <c r="S165" s="170">
        <v>2.9000000000000001E-2</v>
      </c>
      <c r="T165" s="171">
        <f>S165*H165</f>
        <v>2.9000000000000001E-2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4"/>
      <c r="AG165" s="44"/>
      <c r="AH165" s="44"/>
      <c r="AI165" s="44"/>
      <c r="AJ165" s="44"/>
      <c r="AK165" s="44"/>
      <c r="AL165" s="44"/>
      <c r="AR165" s="21" t="s">
        <v>122</v>
      </c>
      <c r="AT165" s="21" t="s">
        <v>118</v>
      </c>
      <c r="AU165" s="21" t="s">
        <v>74</v>
      </c>
      <c r="AY165" s="15" t="s">
        <v>115</v>
      </c>
      <c r="BE165" s="22">
        <f>IF(N165="základní",J165,0)</f>
        <v>0</v>
      </c>
      <c r="BF165" s="22">
        <f>IF(N165="snížená",J165,0)</f>
        <v>0</v>
      </c>
      <c r="BG165" s="22">
        <f>IF(N165="zákl. přenesená",J165,0)</f>
        <v>0</v>
      </c>
      <c r="BH165" s="22">
        <f>IF(N165="sníž. přenesená",J165,0)</f>
        <v>0</v>
      </c>
      <c r="BI165" s="22">
        <f>IF(N165="nulová",J165,0)</f>
        <v>0</v>
      </c>
      <c r="BJ165" s="15" t="s">
        <v>72</v>
      </c>
      <c r="BK165" s="22">
        <f>ROUND(I165*H165,2)</f>
        <v>0</v>
      </c>
      <c r="BL165" s="15" t="s">
        <v>122</v>
      </c>
      <c r="BM165" s="21" t="s">
        <v>230</v>
      </c>
    </row>
    <row r="166" spans="1:65" s="2" customFormat="1" ht="15.5">
      <c r="A166" s="40"/>
      <c r="B166" s="41"/>
      <c r="C166" s="216">
        <v>31</v>
      </c>
      <c r="D166" s="216"/>
      <c r="E166" s="217"/>
      <c r="F166" s="218" t="s">
        <v>494</v>
      </c>
      <c r="G166" s="219" t="s">
        <v>497</v>
      </c>
      <c r="H166" s="220">
        <v>1</v>
      </c>
      <c r="I166" s="235">
        <v>0</v>
      </c>
      <c r="J166" s="221">
        <f t="shared" si="0"/>
        <v>0</v>
      </c>
      <c r="K166" s="222"/>
      <c r="L166" s="41"/>
      <c r="M166" s="168" t="s">
        <v>1</v>
      </c>
      <c r="N166" s="169" t="s">
        <v>32</v>
      </c>
      <c r="O166" s="170">
        <v>1.9</v>
      </c>
      <c r="P166" s="170">
        <f>O166*H166</f>
        <v>1.9</v>
      </c>
      <c r="Q166" s="170">
        <v>1.42E-3</v>
      </c>
      <c r="R166" s="170">
        <f>Q166*H166</f>
        <v>1.42E-3</v>
      </c>
      <c r="S166" s="170">
        <v>2.9000000000000001E-2</v>
      </c>
      <c r="T166" s="171">
        <f>S166*H166</f>
        <v>2.9000000000000001E-2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4"/>
      <c r="AG166" s="44"/>
      <c r="AH166" s="44"/>
      <c r="AI166" s="44"/>
      <c r="AJ166" s="44"/>
      <c r="AK166" s="44"/>
      <c r="AL166" s="44"/>
      <c r="AR166" s="21" t="s">
        <v>122</v>
      </c>
      <c r="AT166" s="21" t="s">
        <v>118</v>
      </c>
      <c r="AU166" s="21" t="s">
        <v>74</v>
      </c>
      <c r="AY166" s="15" t="s">
        <v>115</v>
      </c>
      <c r="BE166" s="22">
        <f>IF(N166="základní",J166,0)</f>
        <v>0</v>
      </c>
      <c r="BF166" s="22">
        <f>IF(N166="snížená",J166,0)</f>
        <v>0</v>
      </c>
      <c r="BG166" s="22">
        <f>IF(N166="zákl. přenesená",J166,0)</f>
        <v>0</v>
      </c>
      <c r="BH166" s="22">
        <f>IF(N166="sníž. přenesená",J166,0)</f>
        <v>0</v>
      </c>
      <c r="BI166" s="22">
        <f>IF(N166="nulová",J166,0)</f>
        <v>0</v>
      </c>
      <c r="BJ166" s="15" t="s">
        <v>72</v>
      </c>
      <c r="BK166" s="22">
        <f>ROUND(I166*H166,2)</f>
        <v>0</v>
      </c>
      <c r="BL166" s="15" t="s">
        <v>122</v>
      </c>
      <c r="BM166" s="21" t="s">
        <v>230</v>
      </c>
    </row>
    <row r="167" spans="1:65" s="2" customFormat="1" ht="7" customHeight="1">
      <c r="A167" s="40"/>
      <c r="B167" s="56"/>
      <c r="C167" s="57"/>
      <c r="D167" s="57"/>
      <c r="E167" s="57"/>
      <c r="F167" s="57"/>
      <c r="G167" s="57"/>
      <c r="H167" s="57"/>
      <c r="I167" s="57"/>
      <c r="J167" s="57"/>
      <c r="K167" s="57"/>
      <c r="L167" s="41"/>
      <c r="M167" s="40"/>
      <c r="N167" s="44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4"/>
      <c r="AG167" s="44"/>
      <c r="AH167" s="44"/>
      <c r="AI167" s="44"/>
      <c r="AJ167" s="44"/>
      <c r="AK167" s="44"/>
      <c r="AL167" s="44"/>
    </row>
    <row r="168" spans="1:6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</row>
    <row r="169" spans="1:6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</row>
    <row r="170" spans="1:6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</row>
    <row r="171" spans="1:6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</row>
    <row r="172" spans="1:6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</row>
    <row r="173" spans="1:6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1:6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1:6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</row>
    <row r="176" spans="1:6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</row>
    <row r="177" spans="1:3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:3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:3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</row>
    <row r="180" spans="1:3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</row>
    <row r="181" spans="1:3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</row>
    <row r="182" spans="1:3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</row>
    <row r="183" spans="1:3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</row>
    <row r="184" spans="1:3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</row>
    <row r="185" spans="1:3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</row>
    <row r="186" spans="1:3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</row>
    <row r="187" spans="1:3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</row>
    <row r="188" spans="1:3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</row>
    <row r="189" spans="1:3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</row>
    <row r="190" spans="1:3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</row>
    <row r="191" spans="1:3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</row>
    <row r="192" spans="1:3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</row>
    <row r="193" spans="1:3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</row>
    <row r="194" spans="1:3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</row>
    <row r="195" spans="1:3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</row>
    <row r="196" spans="1:3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</row>
    <row r="197" spans="1:3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</row>
    <row r="198" spans="1:3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</row>
    <row r="199" spans="1:3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</row>
    <row r="200" spans="1:3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</row>
    <row r="201" spans="1:3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</row>
    <row r="202" spans="1:3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</row>
    <row r="203" spans="1:3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</row>
    <row r="204" spans="1:3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</row>
    <row r="205" spans="1:3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</row>
    <row r="206" spans="1:3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1:3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1:3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</row>
    <row r="209" spans="1:3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</row>
    <row r="210" spans="1:3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</row>
    <row r="211" spans="1:3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</row>
    <row r="212" spans="1:3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</row>
    <row r="213" spans="1:3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</row>
    <row r="214" spans="1:3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</row>
    <row r="215" spans="1:3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</row>
    <row r="216" spans="1:3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</row>
    <row r="217" spans="1:3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</row>
    <row r="218" spans="1:3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</row>
    <row r="219" spans="1:3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</row>
    <row r="220" spans="1:3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</row>
    <row r="221" spans="1:3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</row>
    <row r="222" spans="1:3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</row>
    <row r="223" spans="1:3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</row>
    <row r="224" spans="1:3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</row>
    <row r="225" spans="1:3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</row>
    <row r="226" spans="1:3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</row>
    <row r="227" spans="1:3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</row>
    <row r="228" spans="1:3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</row>
    <row r="229" spans="1:3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</row>
    <row r="230" spans="1:3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</row>
    <row r="231" spans="1:3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</row>
    <row r="232" spans="1:3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</row>
    <row r="233" spans="1:3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</row>
    <row r="234" spans="1:3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</row>
    <row r="235" spans="1:3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</row>
    <row r="236" spans="1:3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</row>
    <row r="237" spans="1:3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</row>
    <row r="238" spans="1:3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</row>
    <row r="239" spans="1:3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1:3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1:3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</row>
    <row r="242" spans="1:3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</row>
    <row r="243" spans="1:3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</row>
    <row r="244" spans="1:3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</row>
    <row r="245" spans="1:3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</row>
    <row r="246" spans="1:3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</row>
    <row r="247" spans="1:3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</row>
    <row r="248" spans="1:3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</row>
    <row r="249" spans="1:3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</row>
    <row r="250" spans="1:3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</row>
    <row r="251" spans="1:3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</row>
    <row r="252" spans="1:3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</row>
    <row r="253" spans="1:3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</row>
    <row r="254" spans="1:3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</row>
    <row r="255" spans="1:3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</row>
    <row r="256" spans="1:3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</row>
    <row r="257" spans="1:3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</row>
    <row r="258" spans="1:3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</row>
    <row r="259" spans="1:3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</row>
    <row r="260" spans="1:3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</row>
    <row r="261" spans="1:3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</row>
    <row r="262" spans="1:3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</row>
    <row r="263" spans="1:3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</row>
    <row r="264" spans="1:3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</row>
    <row r="265" spans="1:3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</row>
    <row r="266" spans="1:3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</row>
    <row r="267" spans="1:3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</row>
    <row r="268" spans="1:3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</row>
    <row r="269" spans="1:3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</row>
    <row r="270" spans="1:3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</row>
    <row r="271" spans="1:3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</row>
    <row r="272" spans="1:3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1:3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1:3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</row>
    <row r="275" spans="1:3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</row>
    <row r="276" spans="1:3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</row>
    <row r="277" spans="1:3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</row>
    <row r="278" spans="1:3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</row>
    <row r="279" spans="1:3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</row>
    <row r="280" spans="1:3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</row>
    <row r="281" spans="1:3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</row>
    <row r="282" spans="1:3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</row>
    <row r="283" spans="1:3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</row>
    <row r="284" spans="1:3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</row>
    <row r="285" spans="1:3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</row>
    <row r="286" spans="1:3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</row>
    <row r="287" spans="1:3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</row>
    <row r="288" spans="1:3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</row>
    <row r="289" spans="1:3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</row>
    <row r="290" spans="1:3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</row>
    <row r="291" spans="1:3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</row>
    <row r="292" spans="1:3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</row>
    <row r="293" spans="1:3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</row>
    <row r="294" spans="1:3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</row>
    <row r="295" spans="1:3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</row>
    <row r="296" spans="1:3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</row>
    <row r="297" spans="1:3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</row>
    <row r="298" spans="1:3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</row>
    <row r="299" spans="1:3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</row>
    <row r="300" spans="1:3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</row>
    <row r="301" spans="1:3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</row>
    <row r="302" spans="1:3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</row>
    <row r="303" spans="1:3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</row>
    <row r="304" spans="1:3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</row>
    <row r="305" spans="1:3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1:3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1:3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</row>
    <row r="308" spans="1:3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</row>
    <row r="309" spans="1:3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</row>
    <row r="310" spans="1:3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</row>
    <row r="311" spans="1:3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</row>
    <row r="312" spans="1:3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</row>
    <row r="313" spans="1:3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</row>
    <row r="314" spans="1:3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</row>
    <row r="315" spans="1:3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</row>
    <row r="316" spans="1:3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</row>
    <row r="317" spans="1:3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</row>
    <row r="318" spans="1:3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</row>
    <row r="319" spans="1:3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</row>
    <row r="320" spans="1:3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</row>
    <row r="321" spans="1:3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</row>
    <row r="322" spans="1:3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</row>
    <row r="323" spans="1:3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</row>
    <row r="324" spans="1:3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</row>
    <row r="325" spans="1:3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</row>
    <row r="326" spans="1:3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</row>
    <row r="327" spans="1:3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</row>
    <row r="328" spans="1:3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</row>
    <row r="329" spans="1:3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</row>
    <row r="330" spans="1:3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</row>
    <row r="331" spans="1:3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</row>
    <row r="332" spans="1:3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</row>
    <row r="333" spans="1:3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</row>
    <row r="334" spans="1:3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</row>
    <row r="335" spans="1:3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</row>
    <row r="336" spans="1:3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</row>
    <row r="337" spans="1:3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</row>
    <row r="338" spans="1:3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</row>
    <row r="339" spans="1:3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</row>
    <row r="340" spans="1:3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</row>
    <row r="341" spans="1:3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</row>
    <row r="342" spans="1:3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</row>
    <row r="343" spans="1:3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</row>
    <row r="344" spans="1:3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</row>
    <row r="345" spans="1:3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</row>
    <row r="346" spans="1:3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</row>
    <row r="347" spans="1:3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</row>
    <row r="348" spans="1:3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</row>
    <row r="349" spans="1:3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</row>
    <row r="350" spans="1:3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</row>
    <row r="351" spans="1:3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</row>
    <row r="352" spans="1:3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</row>
    <row r="353" spans="1:3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</row>
    <row r="354" spans="1:3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</row>
    <row r="355" spans="1:3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</row>
    <row r="356" spans="1:3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</row>
    <row r="357" spans="1:3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</row>
    <row r="358" spans="1:3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</row>
    <row r="359" spans="1:3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</row>
    <row r="360" spans="1:3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</row>
    <row r="361" spans="1:3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</row>
    <row r="362" spans="1:3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</row>
    <row r="363" spans="1:3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</row>
    <row r="364" spans="1:3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</row>
    <row r="365" spans="1:3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</row>
    <row r="366" spans="1:38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</row>
    <row r="367" spans="1:38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</row>
    <row r="368" spans="1:38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</row>
    <row r="369" spans="1:38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</row>
    <row r="370" spans="1:38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</row>
    <row r="371" spans="1:38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</row>
    <row r="372" spans="1:38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</row>
    <row r="373" spans="1:38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</row>
    <row r="374" spans="1:38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</row>
    <row r="375" spans="1:38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</row>
    <row r="376" spans="1:38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</row>
    <row r="377" spans="1:38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</row>
    <row r="378" spans="1:38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</row>
    <row r="379" spans="1:38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</row>
    <row r="380" spans="1:38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</row>
    <row r="381" spans="1:38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</row>
    <row r="382" spans="1:38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</row>
    <row r="383" spans="1:38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</row>
    <row r="384" spans="1:38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</row>
    <row r="385" spans="1:38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</row>
    <row r="386" spans="1:38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</row>
    <row r="387" spans="1:38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</row>
    <row r="388" spans="1:38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</row>
    <row r="389" spans="1:38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</row>
    <row r="390" spans="1:38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</row>
    <row r="391" spans="1:38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</row>
    <row r="392" spans="1:38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</row>
    <row r="393" spans="1:3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</row>
    <row r="394" spans="1:3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</row>
    <row r="395" spans="1:3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</row>
    <row r="396" spans="1:3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</row>
    <row r="397" spans="1:3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</row>
    <row r="398" spans="1:3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</row>
    <row r="399" spans="1:3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</row>
    <row r="400" spans="1:3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</row>
    <row r="401" spans="1:3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</row>
    <row r="402" spans="1:3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</row>
    <row r="403" spans="1:3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</row>
    <row r="404" spans="1:3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</row>
    <row r="405" spans="1:3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</row>
    <row r="406" spans="1:3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</row>
    <row r="407" spans="1:3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</row>
    <row r="408" spans="1:3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</row>
    <row r="409" spans="1:3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</row>
    <row r="410" spans="1:3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</row>
    <row r="411" spans="1:3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</row>
    <row r="412" spans="1:3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</row>
    <row r="413" spans="1:3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</row>
    <row r="414" spans="1:3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</row>
    <row r="415" spans="1:3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</row>
    <row r="416" spans="1:3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</row>
    <row r="417" spans="1:3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</row>
    <row r="418" spans="1:3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</row>
    <row r="419" spans="1:3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</row>
    <row r="420" spans="1:3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</row>
    <row r="421" spans="1:3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</row>
    <row r="422" spans="1:3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</row>
    <row r="423" spans="1:3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</row>
    <row r="424" spans="1:3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</row>
    <row r="425" spans="1:3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</row>
    <row r="426" spans="1:3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</row>
    <row r="427" spans="1:3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</row>
    <row r="428" spans="1:3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</row>
    <row r="429" spans="1:3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</row>
    <row r="430" spans="1:3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</row>
    <row r="431" spans="1:3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</row>
    <row r="432" spans="1:3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</row>
    <row r="433" spans="1:3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</row>
    <row r="434" spans="1:3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</row>
    <row r="435" spans="1:3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</row>
    <row r="436" spans="1:3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</row>
    <row r="437" spans="1:3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</row>
    <row r="438" spans="1: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</row>
    <row r="439" spans="1:3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</row>
    <row r="440" spans="1:3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</row>
    <row r="441" spans="1:3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</row>
    <row r="442" spans="1:3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</row>
    <row r="443" spans="1:3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</row>
    <row r="444" spans="1:3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</row>
    <row r="445" spans="1:3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</row>
    <row r="446" spans="1:3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</row>
    <row r="447" spans="1:3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</row>
    <row r="448" spans="1:3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</row>
    <row r="449" spans="1:3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</row>
    <row r="450" spans="1:3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</row>
    <row r="451" spans="1:3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</row>
    <row r="452" spans="1:3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</row>
    <row r="453" spans="1:3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</row>
    <row r="454" spans="1:3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</row>
    <row r="455" spans="1:3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</row>
    <row r="456" spans="1:3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</row>
    <row r="457" spans="1:3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</row>
    <row r="458" spans="1:3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</row>
    <row r="459" spans="1:3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</row>
    <row r="460" spans="1:3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</row>
    <row r="461" spans="1:3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</row>
    <row r="462" spans="1:3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</row>
    <row r="463" spans="1:3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</row>
    <row r="464" spans="1:3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</row>
    <row r="465" spans="1:3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</row>
    <row r="466" spans="1:3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</row>
    <row r="467" spans="1:3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</row>
    <row r="468" spans="1:3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</row>
    <row r="469" spans="1:3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</row>
    <row r="470" spans="1:3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</row>
    <row r="471" spans="1:3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</row>
    <row r="472" spans="1:3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</row>
    <row r="473" spans="1:3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</row>
    <row r="474" spans="1:3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</row>
    <row r="475" spans="1:3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</row>
    <row r="476" spans="1:3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</row>
    <row r="477" spans="1:3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</row>
    <row r="478" spans="1:3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</row>
    <row r="479" spans="1:3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</row>
    <row r="480" spans="1:3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</row>
    <row r="481" spans="1:3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</row>
    <row r="482" spans="1:3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</row>
    <row r="483" spans="1:3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</row>
    <row r="484" spans="1:3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</row>
    <row r="485" spans="1:3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</row>
    <row r="486" spans="1:3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</row>
    <row r="487" spans="1:3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</row>
    <row r="488" spans="1:3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</row>
    <row r="489" spans="1:3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</row>
    <row r="490" spans="1:3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</row>
    <row r="491" spans="1:3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</row>
    <row r="492" spans="1:3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</row>
    <row r="493" spans="1:3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</row>
    <row r="494" spans="1:3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</row>
    <row r="495" spans="1:3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</row>
    <row r="496" spans="1:3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</row>
    <row r="497" spans="1:3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</row>
    <row r="498" spans="1:3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</row>
    <row r="499" spans="1:3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</row>
    <row r="500" spans="1:3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</row>
    <row r="501" spans="1:3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</row>
    <row r="502" spans="1:3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</row>
    <row r="503" spans="1:3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</row>
    <row r="504" spans="1:3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</row>
    <row r="505" spans="1:3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</row>
    <row r="506" spans="1:3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</row>
    <row r="507" spans="1:3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</row>
    <row r="508" spans="1:3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</row>
    <row r="509" spans="1:3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</row>
    <row r="510" spans="1:3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</row>
    <row r="511" spans="1:3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</row>
    <row r="512" spans="1:3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</row>
    <row r="513" spans="1:3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</row>
    <row r="514" spans="1:3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</row>
    <row r="515" spans="1:3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</row>
    <row r="516" spans="1:3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</row>
    <row r="517" spans="1:3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</row>
    <row r="518" spans="1:3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</row>
    <row r="519" spans="1:3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</row>
    <row r="520" spans="1:3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</row>
    <row r="521" spans="1:3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</row>
    <row r="522" spans="1:3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</row>
    <row r="523" spans="1:3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</row>
    <row r="524" spans="1:3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</row>
    <row r="525" spans="1:3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</row>
    <row r="526" spans="1:3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</row>
    <row r="527" spans="1:3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</row>
    <row r="528" spans="1:3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</row>
    <row r="529" spans="1:3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</row>
    <row r="530" spans="1:3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</row>
    <row r="531" spans="1:3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</row>
    <row r="532" spans="1:3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</row>
    <row r="533" spans="1:3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</row>
    <row r="534" spans="1:3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</row>
    <row r="535" spans="1:3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</row>
  </sheetData>
  <sheetProtection password="D62F" sheet="1" objects="1" scenarios="1"/>
  <autoFilter ref="C130:K166"/>
  <mergeCells count="5">
    <mergeCell ref="L2:V2"/>
    <mergeCell ref="E7:H7"/>
    <mergeCell ref="E25:H25"/>
    <mergeCell ref="E85:H85"/>
    <mergeCell ref="E123:H123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Stavební práce</vt:lpstr>
      <vt:lpstr>Elektroinstalace</vt:lpstr>
      <vt:lpstr>Elektroinstalace!Názvy_tisku</vt:lpstr>
      <vt:lpstr>'Rekapitulace stavby'!Názvy_tisku</vt:lpstr>
      <vt:lpstr>'Stavební práce'!Názvy_tisku</vt:lpstr>
      <vt:lpstr>Elektroinstalace!Oblast_tisku</vt:lpstr>
      <vt:lpstr>'Rekapitulace stavby'!Oblast_tisku</vt:lpstr>
      <vt:lpstr>'Stavební práce'!Oblast_tisku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PC-PETRA\Jiří Marynka</dc:creator>
  <cp:lastModifiedBy>Vladimír Mertlík</cp:lastModifiedBy>
  <dcterms:created xsi:type="dcterms:W3CDTF">2025-06-19T15:27:57Z</dcterms:created>
  <dcterms:modified xsi:type="dcterms:W3CDTF">2025-07-01T06:18:02Z</dcterms:modified>
</cp:coreProperties>
</file>